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Javne nabavkе" sheetId="1" r:id="rId1"/>
  </sheets>
  <definedNames>
    <definedName name="_xlnm.Print_Titles" localSheetId="0">'Javne nabavkе'!$1:$1</definedName>
  </definedNames>
  <calcPr fullCalcOnLoad="1"/>
</workbook>
</file>

<file path=xl/sharedStrings.xml><?xml version="1.0" encoding="utf-8"?>
<sst xmlns="http://schemas.openxmlformats.org/spreadsheetml/2006/main" count="514" uniqueCount="219">
  <si>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</si>
  <si>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</si>
  <si>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</si>
  <si>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</si>
  <si>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</si>
  <si>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</si>
  <si>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</si>
  <si>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</si>
  <si>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</si>
  <si>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</si>
  <si>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</si>
  <si>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</si>
  <si>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</si>
  <si>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</si>
  <si>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</si>
  <si>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</si>
  <si>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</si>
  <si>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</si>
  <si>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</si>
  <si>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</si>
  <si>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</si>
  <si>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</si>
  <si>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2</t>
  </si>
  <si>
    <t>3.6</t>
  </si>
  <si>
    <t>4.1</t>
  </si>
  <si>
    <t>Обука из ПП заштите</t>
  </si>
  <si>
    <t xml:space="preserve"> </t>
  </si>
  <si>
    <t>4</t>
  </si>
  <si>
    <t>3.7</t>
  </si>
  <si>
    <t>НЕМАТЕРИЈАЛНА ИМОВИНА</t>
  </si>
  <si>
    <t>5</t>
  </si>
  <si>
    <t>5.1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</si>
  <si>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</si>
  <si>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</si>
  <si>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</si>
  <si>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ТРОШКОВИ ПУТОВАЊА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</si>
  <si>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</si>
  <si>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</si>
  <si>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</si>
  <si>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</si>
  <si>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</si>
  <si>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</si>
  <si>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</si>
  <si>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Клима уређаји  </t>
  </si>
  <si>
    <t>Јавна набавка мале вредности</t>
  </si>
  <si>
    <t>Услуге хемодијализе са установама ван плана мреже</t>
  </si>
  <si>
    <t>Услуга одржавања економско-финансијског софтвера NEXTBIZ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</si>
  <si>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</si>
  <si>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</si>
  <si>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</si>
  <si>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Предмет набавке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</si>
  <si>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</si>
  <si>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</si>
  <si>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</si>
  <si>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</si>
  <si>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УКУПНО: ДОБРА, УСЛУГЕ И РАДОВИ</t>
  </si>
  <si>
    <t xml:space="preserve">Пројектовање </t>
  </si>
  <si>
    <t>Остале опште услуге</t>
  </si>
  <si>
    <t>Одржавање IBM шасија и сервера</t>
  </si>
  <si>
    <t>Радови на пасивној мрежи</t>
  </si>
  <si>
    <t xml:space="preserve">Намештај  </t>
  </si>
  <si>
    <t>Осигурање имовине и лица</t>
  </si>
  <si>
    <t>Антивирусни софтвер</t>
  </si>
  <si>
    <t>Текуће поправке и одржавање пословних објеката РФЗО</t>
  </si>
  <si>
    <t>Одржавање термотехничких инсталација</t>
  </si>
  <si>
    <t xml:space="preserve">Одржавање клима уређаја </t>
  </si>
  <si>
    <t>Надзор</t>
  </si>
  <si>
    <t>Отворени поступак</t>
  </si>
  <si>
    <t>Гуме за аутомобиле</t>
  </si>
  <si>
    <t xml:space="preserve">Услуга одржавања дела софтверских система  </t>
  </si>
  <si>
    <t>Општи речник набавки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</si>
  <si>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</si>
  <si>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</si>
  <si>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</si>
  <si>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</si>
  <si>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</si>
  <si>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</si>
  <si>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</si>
  <si>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3.8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</si>
  <si>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</si>
  <si>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</si>
  <si>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Штампачи</t>
  </si>
  <si>
    <t>1.6</t>
  </si>
  <si>
    <t>1.7</t>
  </si>
  <si>
    <t>3.10</t>
  </si>
  <si>
    <t>3.11</t>
  </si>
  <si>
    <t>Услуга заштите имовине (ФТО)</t>
  </si>
  <si>
    <t xml:space="preserve">Услуга чишћења (одржавања хигијене) </t>
  </si>
  <si>
    <t>XII 2019</t>
  </si>
  <si>
    <t>Израда табли са натписом РФЗО</t>
  </si>
  <si>
    <t>IV 2019</t>
  </si>
  <si>
    <t>VI 2019</t>
  </si>
  <si>
    <t>III 2019</t>
  </si>
  <si>
    <t>XI 2019</t>
  </si>
  <si>
    <t>VIII 2019</t>
  </si>
  <si>
    <t>Лична заштитна опрема</t>
  </si>
  <si>
    <t>VII 2019</t>
  </si>
  <si>
    <t>30192000 22800000</t>
  </si>
  <si>
    <t>Радови на комуникацијским инсталацијама (одржавање телефонске централе)</t>
  </si>
  <si>
    <t>IV 2020</t>
  </si>
  <si>
    <t>I 2021</t>
  </si>
  <si>
    <t>VII 2020</t>
  </si>
  <si>
    <t>III 2021</t>
  </si>
  <si>
    <t>IX 2019</t>
  </si>
  <si>
    <t>Услуге превоза и смештаја</t>
  </si>
  <si>
    <t>55000000           60000000          63510000</t>
  </si>
  <si>
    <t>24300000                   33772000 39830000  33711900 33760000</t>
  </si>
  <si>
    <t>X 2019</t>
  </si>
  <si>
    <t>X 2020</t>
  </si>
  <si>
    <t>V 2019</t>
  </si>
  <si>
    <t>VIII 2020</t>
  </si>
  <si>
    <t>III 2020</t>
  </si>
  <si>
    <t>XII 2020</t>
  </si>
  <si>
    <t>I 2020</t>
  </si>
  <si>
    <t>2.5</t>
  </si>
  <si>
    <t>Лож уље</t>
  </si>
  <si>
    <t>Поправка и одржавање лифтова</t>
  </si>
  <si>
    <t>Телефони и факс апарати</t>
  </si>
  <si>
    <t xml:space="preserve">Годишње одржавање контакт центра </t>
  </si>
  <si>
    <t>Сервис аутомобила</t>
  </si>
  <si>
    <t>Годишње одржавање софтверског система намењеног ефикасној анализи и евиденцији интеракција између лекова</t>
  </si>
  <si>
    <t>Јавне набавке за које су планиране обавезе у 2020. години реализоваће се у складу са обезбеђеним финансијским средствима у Финансијском плану за 2020. годину</t>
  </si>
  <si>
    <t>IX 2020</t>
  </si>
  <si>
    <t>VI 2020</t>
  </si>
  <si>
    <t>Јавне набавке за које су планиране обавезе у 2020. и 2021. години реализоваће се у складу са обезбеђеним финансијским средствима у Финансијском плану за 2020. и 2021. годину</t>
  </si>
  <si>
    <t>XI 2020</t>
  </si>
  <si>
    <t>V 2020</t>
  </si>
  <si>
    <t>II 2020</t>
  </si>
  <si>
    <t>Сервис система за складиштење података (Storag-e vnx 5300)</t>
  </si>
  <si>
    <t>Осигурање аутомобила</t>
  </si>
  <si>
    <t>Услуга испитивања електро и громобранских инсталација</t>
  </si>
  <si>
    <t>Контрола радних услова: микроклима+осветљење</t>
  </si>
  <si>
    <t>Реконструкција и адаптација пословних објеката РФЗО</t>
  </si>
  <si>
    <t>Копир апарати</t>
  </si>
  <si>
    <t>Зидне апотеке</t>
  </si>
  <si>
    <t>Лиценце</t>
  </si>
  <si>
    <t>Дигитализација пословних процеса РФЗО (развој нових подсистема и централизација постојећих)</t>
  </si>
  <si>
    <t>Софтвер</t>
  </si>
  <si>
    <t>Одржавање софтверских система РФЗО</t>
  </si>
  <si>
    <t>45000000
45262700
45454000</t>
  </si>
  <si>
    <t>Преговарачки поступак без објављивања позива за подношење понуда</t>
  </si>
  <si>
    <t>Рачунарска опрема за примарни дата центар</t>
  </si>
  <si>
    <t>Рачунарска опрема за секундарни дата центар (DR (Disaster Recovery) локација)</t>
  </si>
  <si>
    <t>1.8</t>
  </si>
  <si>
    <t>Одржавање HP кластера</t>
  </si>
  <si>
    <t>Развој софтверског система (Портал за осигурана лица)</t>
  </si>
  <si>
    <t>6.2</t>
  </si>
  <si>
    <t>7</t>
  </si>
  <si>
    <t>7.1</t>
  </si>
  <si>
    <t>7.2</t>
  </si>
  <si>
    <t>8</t>
  </si>
  <si>
    <t>8.1</t>
  </si>
  <si>
    <t>8.2</t>
  </si>
  <si>
    <t>8.3</t>
  </si>
  <si>
    <t>9</t>
  </si>
  <si>
    <t>9.1</t>
  </si>
  <si>
    <t>10</t>
  </si>
  <si>
    <t>10.1</t>
  </si>
  <si>
    <t>Расветна тела</t>
  </si>
  <si>
    <t>Различит материјал за замену неисправних громобрана и постављање нових, као и за замену неисправних делова електро инсталације</t>
  </si>
  <si>
    <t>Телекомуникационе услуге - интернет L2 VPN и L3 VPN, за период од 2 године</t>
  </si>
  <si>
    <t>421001
421000</t>
  </si>
  <si>
    <t>Врста предмета јавне набавке</t>
  </si>
  <si>
    <t>добра</t>
  </si>
  <si>
    <t>услуге</t>
  </si>
  <si>
    <t>6.3</t>
  </si>
  <si>
    <t>6.4</t>
  </si>
  <si>
    <t>6.5</t>
  </si>
  <si>
    <t>6.6</t>
  </si>
  <si>
    <t>6.7</t>
  </si>
  <si>
    <t>6.8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</si>
  <si>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</si>
  <si>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</si>
  <si>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</si>
  <si>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</si>
  <si>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</si>
  <si>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</si>
  <si>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</si>
  <si>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</si>
  <si>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</si>
  <si>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</si>
  <si>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</si>
  <si>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</si>
  <si>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9.2</t>
  </si>
  <si>
    <t>9.3</t>
  </si>
  <si>
    <t>Процењена вредност (укупно)</t>
  </si>
  <si>
    <t>Процењена вредност за 2019. годину</t>
  </si>
  <si>
    <t>Процењена вредност за 2020. годину</t>
  </si>
  <si>
    <t>Процењена вредност за 2021. годину</t>
  </si>
  <si>
    <t>радови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</si>
  <si>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</si>
  <si>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</si>
  <si>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</si>
  <si>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>72400000
64200000</t>
  </si>
  <si>
    <t xml:space="preserve">Рачунарска опрема (рачунари, сервери) </t>
  </si>
  <si>
    <t>III  2019</t>
  </si>
  <si>
    <t>Тонери, фотокондуктори, инк-џет кертриџи, рибони, факс филмови</t>
  </si>
  <si>
    <t>Годишње одржавање софтверског система Пут лека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</si>
  <si>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</si>
  <si>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II 2022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</si>
  <si>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</si>
  <si>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</si>
  <si>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</si>
  <si>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</si>
  <si>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</si>
  <si>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</si>
  <si>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</si>
  <si>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</si>
  <si>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</si>
  <si>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</si>
  <si>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Услуга хипербаричне оксигенотерапије</t>
  </si>
  <si>
    <t>Контрола противпожарних апарата, хидраната, паник расвете и противпожарних централа</t>
  </si>
  <si>
    <t>33140000
33690000</t>
  </si>
  <si>
    <t>79820000
44423460</t>
  </si>
  <si>
    <t>Јавне набавке за које су планиране обавезе у 2020., 2021. и 2022. години реализоваће се у складу са обезбеђеним финансијским средствима у Финансијском плану за 2020., 2021. и 2022. годину</t>
  </si>
  <si>
    <t>У процењеној вредности за 2021. годину за набавку под бројем 6.8 је приказан и део процењене вредности за 2022. годину (4.583.333,33 дин.)</t>
  </si>
  <si>
    <t>ПРУЖАЊЕ УСЛУГА ЗДРАВСТВЕНЕ ЗАШТИТЕ У УСТАНОВАМА СЕКУНДАРНЕ И ТЕРЦИЈАРНЕ ЗДРАВСТВЕНЕ ЗАШТИТЕ</t>
  </si>
  <si>
    <t>10.2</t>
  </si>
  <si>
    <t>Услуга превоза и смештаја за едукативно радне сусрете запослених у РФЗО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</si>
</sst>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1241A]d/m/yyyy/;@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2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2" fontId="45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left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182" fontId="45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3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183" fontId="5" fillId="33" borderId="15" xfId="0" applyNumberFormat="1" applyFont="1" applyFill="1" applyBorder="1" applyAlignment="1">
      <alignment horizontal="center" vertical="center" wrapText="1"/>
    </xf>
    <xf numFmtId="182" fontId="47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" fontId="2" fillId="33" borderId="12" xfId="0" applyNumberFormat="1" applyFont="1" applyFill="1" applyBorder="1" applyAlignment="1">
      <alignment horizontal="center" vertical="center" wrapText="1"/>
    </xf>
    <xf numFmtId="182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7" fontId="2" fillId="33" borderId="1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82" fontId="47" fillId="33" borderId="12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82" fontId="47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5" zoomScaleNormal="85" workbookViewId="0" topLeftCell="A1">
      <selection activeCell="B96" sqref="B96"/>
    </sheetView>
  </sheetViews>
  <sheetFormatPr defaultColWidth="9.140625" defaultRowHeight="15"/>
  <cols>
    <col min="1" max="1" width="6.57421875" style="5" customWidth="1"/>
    <col min="2" max="2" width="51.57421875" style="64" customWidth="1"/>
    <col min="3" max="3" width="14.57421875" style="64" customWidth="1"/>
    <col min="4" max="4" width="16.421875" style="65" customWidth="1"/>
    <col min="5" max="8" width="17.7109375" style="66" customWidth="1"/>
    <col min="9" max="9" width="21.7109375" style="80" customWidth="1"/>
    <col min="10" max="10" width="25.140625" style="137" customWidth="1"/>
    <col min="11" max="13" width="16.140625" style="138" customWidth="1"/>
    <col min="14" max="14" width="36.00390625" style="85" customWidth="1"/>
    <col min="15" max="15" width="13.57421875" style="85" bestFit="1" customWidth="1"/>
    <col min="16" max="18" width="9.140625" style="85" customWidth="1"/>
    <col min="19" max="19" width="10.57421875" style="85" bestFit="1" customWidth="1"/>
    <col min="20" max="16384" width="9.140625" style="85" customWidth="1"/>
  </cols>
  <sheetData>
    <row r="1" spans="1:14" s="80" customFormat="1" ht="66.75">
      <c r="A1" s="17" t="s">
        <v>1</v>
      </c>
      <c r="B1" s="29" t="s">
        <v>50</v>
      </c>
      <c r="C1" s="30" t="s">
        <v>162</v>
      </c>
      <c r="D1" s="31" t="s">
        <v>70</v>
      </c>
      <c r="E1" s="32" t="s">
        <v>185</v>
      </c>
      <c r="F1" s="32" t="s">
        <v>186</v>
      </c>
      <c r="G1" s="32" t="s">
        <v>187</v>
      </c>
      <c r="H1" s="32" t="s">
        <v>188</v>
      </c>
      <c r="I1" s="69" t="s">
        <v>2</v>
      </c>
      <c r="J1" s="77" t="s">
        <v>0</v>
      </c>
      <c r="K1" s="78" t="s">
        <v>190</v>
      </c>
      <c r="L1" s="78" t="s">
        <v>191</v>
      </c>
      <c r="M1" s="78" t="s">
        <v>192</v>
      </c>
      <c r="N1" s="79" t="s">
        <v>71</v>
      </c>
    </row>
    <row r="2" spans="1:14" ht="15">
      <c r="A2" s="13"/>
      <c r="B2" s="57" t="s">
        <v>55</v>
      </c>
      <c r="C2" s="29"/>
      <c r="D2" s="58"/>
      <c r="E2" s="51">
        <f>+E4+E14+E21+E34+E37+E41+E52+E66+E83+E88</f>
        <v>2077418666</v>
      </c>
      <c r="F2" s="51">
        <f>+F4+F14+F21+F34+F37+F41+F52+F66+F83+F88</f>
        <v>1172658499.3333335</v>
      </c>
      <c r="G2" s="51">
        <f>+G4+G14+G21+G34+G37+G41+G52+G66+G83+G88</f>
        <v>872176833.3333334</v>
      </c>
      <c r="H2" s="51">
        <f>+H4+H14+H21+H34+H37+H41+H52+H66+H83+H88</f>
        <v>32583333.333333336</v>
      </c>
      <c r="I2" s="81"/>
      <c r="J2" s="82"/>
      <c r="K2" s="83"/>
      <c r="L2" s="83"/>
      <c r="M2" s="83"/>
      <c r="N2" s="84"/>
    </row>
    <row r="3" spans="1:14" ht="14.25">
      <c r="A3" s="8"/>
      <c r="B3" s="56"/>
      <c r="C3" s="56"/>
      <c r="D3" s="8"/>
      <c r="E3" s="56"/>
      <c r="F3" s="56"/>
      <c r="G3" s="56"/>
      <c r="H3" s="56"/>
      <c r="I3" s="8"/>
      <c r="J3" s="8"/>
      <c r="K3" s="25"/>
      <c r="L3" s="25"/>
      <c r="M3" s="25"/>
      <c r="N3" s="86"/>
    </row>
    <row r="4" spans="1:14" s="88" customFormat="1" ht="15">
      <c r="A4" s="22">
        <v>1</v>
      </c>
      <c r="B4" s="57" t="s">
        <v>3</v>
      </c>
      <c r="C4" s="29"/>
      <c r="D4" s="58"/>
      <c r="E4" s="51">
        <f>SUM(E5:E12)</f>
        <v>171330000</v>
      </c>
      <c r="F4" s="51">
        <f>SUM(F5:F12)</f>
        <v>138830000</v>
      </c>
      <c r="G4" s="51">
        <f>SUM(G5:G12)</f>
        <v>32500000</v>
      </c>
      <c r="H4" s="51">
        <f>SUM(H5:H12)</f>
        <v>0</v>
      </c>
      <c r="I4" s="87">
        <v>512000</v>
      </c>
      <c r="J4" s="82" t="s">
        <v>26</v>
      </c>
      <c r="K4" s="83"/>
      <c r="L4" s="83"/>
      <c r="M4" s="78"/>
      <c r="N4" s="57"/>
    </row>
    <row r="5" spans="1:14" ht="85.5">
      <c r="A5" s="14" t="s">
        <v>5</v>
      </c>
      <c r="B5" s="37" t="s">
        <v>60</v>
      </c>
      <c r="C5" s="37" t="s">
        <v>163</v>
      </c>
      <c r="D5" s="38">
        <v>39100000</v>
      </c>
      <c r="E5" s="39">
        <v>18470000</v>
      </c>
      <c r="F5" s="39">
        <f>+E5</f>
        <v>18470000</v>
      </c>
      <c r="G5" s="39">
        <v>0</v>
      </c>
      <c r="H5" s="39">
        <v>0</v>
      </c>
      <c r="I5" s="89">
        <v>512211</v>
      </c>
      <c r="J5" s="90" t="s">
        <v>38</v>
      </c>
      <c r="K5" s="28" t="s">
        <v>90</v>
      </c>
      <c r="L5" s="28" t="s">
        <v>91</v>
      </c>
      <c r="M5" s="28" t="s">
        <v>94</v>
      </c>
      <c r="N5" s="91" t="s">
        <v>121</v>
      </c>
    </row>
    <row r="6" spans="1:14" ht="28.5">
      <c r="A6" s="3" t="s">
        <v>6</v>
      </c>
      <c r="B6" s="37" t="s">
        <v>43</v>
      </c>
      <c r="C6" s="37" t="s">
        <v>163</v>
      </c>
      <c r="D6" s="38">
        <v>42512200</v>
      </c>
      <c r="E6" s="39">
        <v>2180000</v>
      </c>
      <c r="F6" s="39">
        <f>+E6</f>
        <v>2180000</v>
      </c>
      <c r="G6" s="39">
        <v>0</v>
      </c>
      <c r="H6" s="39">
        <v>0</v>
      </c>
      <c r="I6" s="89">
        <v>512251</v>
      </c>
      <c r="J6" s="90" t="s">
        <v>44</v>
      </c>
      <c r="K6" s="28" t="s">
        <v>90</v>
      </c>
      <c r="L6" s="28" t="s">
        <v>109</v>
      </c>
      <c r="M6" s="28" t="s">
        <v>96</v>
      </c>
      <c r="N6" s="92"/>
    </row>
    <row r="7" spans="1:14" ht="14.25">
      <c r="A7" s="14" t="s">
        <v>7</v>
      </c>
      <c r="B7" s="40" t="s">
        <v>194</v>
      </c>
      <c r="C7" s="41" t="s">
        <v>163</v>
      </c>
      <c r="D7" s="42">
        <v>30200000</v>
      </c>
      <c r="E7" s="39">
        <v>32500000</v>
      </c>
      <c r="F7" s="39">
        <v>0</v>
      </c>
      <c r="G7" s="39">
        <f>+E7</f>
        <v>32500000</v>
      </c>
      <c r="H7" s="39">
        <v>0</v>
      </c>
      <c r="I7" s="93">
        <v>512221</v>
      </c>
      <c r="J7" s="90" t="s">
        <v>38</v>
      </c>
      <c r="K7" s="28" t="s">
        <v>103</v>
      </c>
      <c r="L7" s="28" t="s">
        <v>93</v>
      </c>
      <c r="M7" s="28" t="s">
        <v>113</v>
      </c>
      <c r="N7" s="92"/>
    </row>
    <row r="8" spans="1:14" ht="14.25">
      <c r="A8" s="3" t="s">
        <v>8</v>
      </c>
      <c r="B8" s="40" t="s">
        <v>81</v>
      </c>
      <c r="C8" s="40" t="s">
        <v>163</v>
      </c>
      <c r="D8" s="27">
        <v>30232000</v>
      </c>
      <c r="E8" s="39">
        <v>5000000</v>
      </c>
      <c r="F8" s="39">
        <f>+E8</f>
        <v>5000000</v>
      </c>
      <c r="G8" s="39">
        <v>0</v>
      </c>
      <c r="H8" s="39">
        <v>0</v>
      </c>
      <c r="I8" s="89">
        <v>512222</v>
      </c>
      <c r="J8" s="90" t="s">
        <v>38</v>
      </c>
      <c r="K8" s="28" t="s">
        <v>96</v>
      </c>
      <c r="L8" s="28" t="s">
        <v>103</v>
      </c>
      <c r="M8" s="28" t="s">
        <v>88</v>
      </c>
      <c r="N8" s="92"/>
    </row>
    <row r="9" spans="1:14" ht="14.25">
      <c r="A9" s="3" t="s">
        <v>9</v>
      </c>
      <c r="B9" s="40" t="s">
        <v>141</v>
      </c>
      <c r="C9" s="40" t="s">
        <v>163</v>
      </c>
      <c r="D9" s="27">
        <v>30200000</v>
      </c>
      <c r="E9" s="39">
        <v>50000000</v>
      </c>
      <c r="F9" s="39">
        <f>+E9</f>
        <v>50000000</v>
      </c>
      <c r="G9" s="39">
        <v>0</v>
      </c>
      <c r="H9" s="39">
        <v>0</v>
      </c>
      <c r="I9" s="93">
        <v>512221</v>
      </c>
      <c r="J9" s="90" t="s">
        <v>38</v>
      </c>
      <c r="K9" s="28" t="s">
        <v>92</v>
      </c>
      <c r="L9" s="28" t="s">
        <v>109</v>
      </c>
      <c r="M9" s="28" t="s">
        <v>96</v>
      </c>
      <c r="N9" s="94"/>
    </row>
    <row r="10" spans="1:14" ht="28.5">
      <c r="A10" s="3" t="s">
        <v>82</v>
      </c>
      <c r="B10" s="43" t="s">
        <v>142</v>
      </c>
      <c r="C10" s="43" t="s">
        <v>163</v>
      </c>
      <c r="D10" s="44">
        <v>30200000</v>
      </c>
      <c r="E10" s="45">
        <v>60000000</v>
      </c>
      <c r="F10" s="45">
        <f>+E10</f>
        <v>60000000</v>
      </c>
      <c r="G10" s="45">
        <v>0</v>
      </c>
      <c r="H10" s="45">
        <v>0</v>
      </c>
      <c r="I10" s="93">
        <v>512221</v>
      </c>
      <c r="J10" s="90" t="s">
        <v>38</v>
      </c>
      <c r="K10" s="28" t="s">
        <v>92</v>
      </c>
      <c r="L10" s="28" t="s">
        <v>109</v>
      </c>
      <c r="M10" s="28" t="s">
        <v>96</v>
      </c>
      <c r="N10" s="94"/>
    </row>
    <row r="11" spans="1:14" ht="28.5">
      <c r="A11" s="3" t="s">
        <v>83</v>
      </c>
      <c r="B11" s="40" t="s">
        <v>133</v>
      </c>
      <c r="C11" s="40" t="s">
        <v>163</v>
      </c>
      <c r="D11" s="38">
        <v>30121100</v>
      </c>
      <c r="E11" s="45">
        <v>2180000</v>
      </c>
      <c r="F11" s="45">
        <f>+E11</f>
        <v>2180000</v>
      </c>
      <c r="G11" s="45">
        <v>0</v>
      </c>
      <c r="H11" s="45">
        <v>0</v>
      </c>
      <c r="I11" s="67">
        <v>512241</v>
      </c>
      <c r="J11" s="95" t="s">
        <v>44</v>
      </c>
      <c r="K11" s="28" t="s">
        <v>90</v>
      </c>
      <c r="L11" s="28" t="s">
        <v>109</v>
      </c>
      <c r="M11" s="28" t="s">
        <v>96</v>
      </c>
      <c r="N11" s="94"/>
    </row>
    <row r="12" spans="1:14" ht="28.5">
      <c r="A12" s="18" t="s">
        <v>143</v>
      </c>
      <c r="B12" s="37" t="s">
        <v>117</v>
      </c>
      <c r="C12" s="37" t="s">
        <v>163</v>
      </c>
      <c r="D12" s="44">
        <v>32552100</v>
      </c>
      <c r="E12" s="45">
        <v>1000000</v>
      </c>
      <c r="F12" s="45">
        <f>+E12</f>
        <v>1000000</v>
      </c>
      <c r="G12" s="45">
        <v>0</v>
      </c>
      <c r="H12" s="45">
        <v>0</v>
      </c>
      <c r="I12" s="81">
        <v>512232</v>
      </c>
      <c r="J12" s="95" t="s">
        <v>44</v>
      </c>
      <c r="K12" s="96" t="s">
        <v>103</v>
      </c>
      <c r="L12" s="96" t="s">
        <v>107</v>
      </c>
      <c r="M12" s="96" t="s">
        <v>88</v>
      </c>
      <c r="N12" s="97"/>
    </row>
    <row r="13" spans="1:14" s="88" customFormat="1" ht="15">
      <c r="A13" s="4"/>
      <c r="B13" s="46"/>
      <c r="C13" s="46"/>
      <c r="D13" s="4"/>
      <c r="E13" s="46"/>
      <c r="F13" s="46"/>
      <c r="G13" s="46"/>
      <c r="H13" s="46"/>
      <c r="I13" s="4"/>
      <c r="J13" s="4"/>
      <c r="K13" s="98"/>
      <c r="L13" s="98"/>
      <c r="M13" s="99"/>
      <c r="N13" s="100"/>
    </row>
    <row r="14" spans="1:14" ht="15">
      <c r="A14" s="15" t="s">
        <v>22</v>
      </c>
      <c r="B14" s="33" t="s">
        <v>29</v>
      </c>
      <c r="C14" s="35"/>
      <c r="D14" s="36"/>
      <c r="E14" s="2">
        <f>SUM(E15:E19)</f>
        <v>54300000</v>
      </c>
      <c r="F14" s="2">
        <f>SUM(F15:F19)</f>
        <v>45300000</v>
      </c>
      <c r="G14" s="2">
        <f>SUM(G15:G19)</f>
        <v>9000000</v>
      </c>
      <c r="H14" s="2">
        <f>SUM(H15:H19)</f>
        <v>0</v>
      </c>
      <c r="I14" s="101">
        <v>515000</v>
      </c>
      <c r="J14" s="102"/>
      <c r="K14" s="28"/>
      <c r="L14" s="28"/>
      <c r="M14" s="32"/>
      <c r="N14" s="103"/>
    </row>
    <row r="15" spans="1:14" ht="85.5">
      <c r="A15" s="16" t="s">
        <v>10</v>
      </c>
      <c r="B15" s="40" t="s">
        <v>62</v>
      </c>
      <c r="C15" s="40" t="s">
        <v>163</v>
      </c>
      <c r="D15" s="27">
        <v>48760000</v>
      </c>
      <c r="E15" s="39">
        <v>2500000</v>
      </c>
      <c r="F15" s="39">
        <f>+E15</f>
        <v>2500000</v>
      </c>
      <c r="G15" s="39">
        <v>0</v>
      </c>
      <c r="H15" s="39">
        <v>0</v>
      </c>
      <c r="I15" s="89">
        <v>515111</v>
      </c>
      <c r="J15" s="90" t="s">
        <v>67</v>
      </c>
      <c r="K15" s="28" t="s">
        <v>103</v>
      </c>
      <c r="L15" s="28" t="s">
        <v>93</v>
      </c>
      <c r="M15" s="96" t="s">
        <v>125</v>
      </c>
      <c r="N15" s="91" t="s">
        <v>121</v>
      </c>
    </row>
    <row r="16" spans="1:14" ht="14.25">
      <c r="A16" s="16" t="s">
        <v>11</v>
      </c>
      <c r="B16" s="40" t="s">
        <v>137</v>
      </c>
      <c r="C16" s="40" t="s">
        <v>163</v>
      </c>
      <c r="D16" s="42">
        <v>48620000</v>
      </c>
      <c r="E16" s="39">
        <v>15000000</v>
      </c>
      <c r="F16" s="39">
        <f>+E16</f>
        <v>15000000</v>
      </c>
      <c r="G16" s="39">
        <v>0</v>
      </c>
      <c r="H16" s="39">
        <v>0</v>
      </c>
      <c r="I16" s="104">
        <v>515111</v>
      </c>
      <c r="J16" s="90" t="s">
        <v>67</v>
      </c>
      <c r="K16" s="96" t="s">
        <v>90</v>
      </c>
      <c r="L16" s="96" t="s">
        <v>91</v>
      </c>
      <c r="M16" s="96" t="s">
        <v>123</v>
      </c>
      <c r="N16" s="92"/>
    </row>
    <row r="17" spans="1:14" ht="14.25">
      <c r="A17" s="16" t="s">
        <v>12</v>
      </c>
      <c r="B17" s="40" t="s">
        <v>135</v>
      </c>
      <c r="C17" s="40" t="s">
        <v>163</v>
      </c>
      <c r="D17" s="42">
        <v>48760000</v>
      </c>
      <c r="E17" s="39">
        <v>2800000</v>
      </c>
      <c r="F17" s="39">
        <f>+E17</f>
        <v>2800000</v>
      </c>
      <c r="G17" s="39">
        <v>0</v>
      </c>
      <c r="H17" s="39">
        <v>0</v>
      </c>
      <c r="I17" s="67">
        <v>515192</v>
      </c>
      <c r="J17" s="95" t="s">
        <v>67</v>
      </c>
      <c r="K17" s="96" t="s">
        <v>92</v>
      </c>
      <c r="L17" s="96" t="s">
        <v>109</v>
      </c>
      <c r="M17" s="96" t="s">
        <v>126</v>
      </c>
      <c r="N17" s="92"/>
    </row>
    <row r="18" spans="1:14" ht="28.5">
      <c r="A18" s="16" t="s">
        <v>13</v>
      </c>
      <c r="B18" s="40" t="s">
        <v>136</v>
      </c>
      <c r="C18" s="40" t="s">
        <v>163</v>
      </c>
      <c r="D18" s="42">
        <v>48620000</v>
      </c>
      <c r="E18" s="39">
        <v>25000000</v>
      </c>
      <c r="F18" s="39">
        <f>+E18</f>
        <v>25000000</v>
      </c>
      <c r="G18" s="39">
        <v>0</v>
      </c>
      <c r="H18" s="39">
        <v>0</v>
      </c>
      <c r="I18" s="104">
        <v>515111</v>
      </c>
      <c r="J18" s="95" t="s">
        <v>67</v>
      </c>
      <c r="K18" s="96" t="s">
        <v>195</v>
      </c>
      <c r="L18" s="96" t="s">
        <v>109</v>
      </c>
      <c r="M18" s="96" t="s">
        <v>126</v>
      </c>
      <c r="N18" s="92"/>
    </row>
    <row r="19" spans="1:14" ht="28.5">
      <c r="A19" s="20" t="s">
        <v>114</v>
      </c>
      <c r="B19" s="40" t="s">
        <v>145</v>
      </c>
      <c r="C19" s="40" t="s">
        <v>163</v>
      </c>
      <c r="D19" s="42">
        <v>48620000</v>
      </c>
      <c r="E19" s="39">
        <v>9000000</v>
      </c>
      <c r="F19" s="39">
        <v>0</v>
      </c>
      <c r="G19" s="39">
        <f>+E19</f>
        <v>9000000</v>
      </c>
      <c r="H19" s="39">
        <v>0</v>
      </c>
      <c r="I19" s="81">
        <v>515111</v>
      </c>
      <c r="J19" s="95" t="s">
        <v>67</v>
      </c>
      <c r="K19" s="96" t="s">
        <v>103</v>
      </c>
      <c r="L19" s="96" t="s">
        <v>93</v>
      </c>
      <c r="M19" s="96" t="s">
        <v>113</v>
      </c>
      <c r="N19" s="97"/>
    </row>
    <row r="20" spans="1:14" s="88" customFormat="1" ht="15">
      <c r="A20" s="4"/>
      <c r="B20" s="4"/>
      <c r="C20" s="4"/>
      <c r="D20" s="47"/>
      <c r="E20" s="46"/>
      <c r="F20" s="46"/>
      <c r="G20" s="46"/>
      <c r="H20" s="46"/>
      <c r="I20" s="4"/>
      <c r="J20" s="105"/>
      <c r="K20" s="98"/>
      <c r="L20" s="98"/>
      <c r="M20" s="99"/>
      <c r="N20" s="100"/>
    </row>
    <row r="21" spans="1:14" s="110" customFormat="1" ht="15">
      <c r="A21" s="15" t="s">
        <v>15</v>
      </c>
      <c r="B21" s="33" t="s">
        <v>14</v>
      </c>
      <c r="C21" s="30"/>
      <c r="D21" s="34"/>
      <c r="E21" s="2">
        <f>SUM(E22:E32)</f>
        <v>224238333</v>
      </c>
      <c r="F21" s="2">
        <f>SUM(F22:F32)</f>
        <v>159321666.33333334</v>
      </c>
      <c r="G21" s="2">
        <f>SUM(G22:G32)</f>
        <v>64916666.66666667</v>
      </c>
      <c r="H21" s="2">
        <f>SUM(H22:H32)</f>
        <v>0</v>
      </c>
      <c r="I21" s="106">
        <v>426000</v>
      </c>
      <c r="J21" s="107"/>
      <c r="K21" s="28"/>
      <c r="L21" s="108"/>
      <c r="M21" s="109"/>
      <c r="N21" s="33"/>
    </row>
    <row r="22" spans="1:14" s="110" customFormat="1" ht="85.5">
      <c r="A22" s="14" t="s">
        <v>17</v>
      </c>
      <c r="B22" s="37" t="s">
        <v>80</v>
      </c>
      <c r="C22" s="37" t="s">
        <v>163</v>
      </c>
      <c r="D22" s="26" t="s">
        <v>97</v>
      </c>
      <c r="E22" s="39">
        <v>25000000</v>
      </c>
      <c r="F22" s="39">
        <f>+E22/12*5</f>
        <v>10416666.666666666</v>
      </c>
      <c r="G22" s="39">
        <f>+E22-F22</f>
        <v>14583333.333333334</v>
      </c>
      <c r="H22" s="39">
        <v>0</v>
      </c>
      <c r="I22" s="93">
        <v>426111</v>
      </c>
      <c r="J22" s="90" t="s">
        <v>38</v>
      </c>
      <c r="K22" s="28" t="s">
        <v>109</v>
      </c>
      <c r="L22" s="28" t="s">
        <v>96</v>
      </c>
      <c r="M22" s="111" t="s">
        <v>101</v>
      </c>
      <c r="N22" s="91" t="s">
        <v>121</v>
      </c>
    </row>
    <row r="23" spans="1:14" ht="28.5">
      <c r="A23" s="16" t="s">
        <v>18</v>
      </c>
      <c r="B23" s="40" t="s">
        <v>196</v>
      </c>
      <c r="C23" s="40" t="s">
        <v>163</v>
      </c>
      <c r="D23" s="27" t="s">
        <v>73</v>
      </c>
      <c r="E23" s="39">
        <v>40000000</v>
      </c>
      <c r="F23" s="39">
        <v>0</v>
      </c>
      <c r="G23" s="39">
        <f>+E23-F23</f>
        <v>40000000</v>
      </c>
      <c r="H23" s="39">
        <v>0</v>
      </c>
      <c r="I23" s="93">
        <v>426111</v>
      </c>
      <c r="J23" s="90" t="s">
        <v>38</v>
      </c>
      <c r="K23" s="28" t="s">
        <v>107</v>
      </c>
      <c r="L23" s="28" t="s">
        <v>88</v>
      </c>
      <c r="M23" s="111" t="s">
        <v>112</v>
      </c>
      <c r="N23" s="92"/>
    </row>
    <row r="24" spans="1:14" ht="28.5">
      <c r="A24" s="14" t="s">
        <v>19</v>
      </c>
      <c r="B24" s="37" t="s">
        <v>40</v>
      </c>
      <c r="C24" s="37" t="s">
        <v>163</v>
      </c>
      <c r="D24" s="13" t="s">
        <v>72</v>
      </c>
      <c r="E24" s="39">
        <v>20000000</v>
      </c>
      <c r="F24" s="39">
        <f>+E24/12*7</f>
        <v>11666666.666666668</v>
      </c>
      <c r="G24" s="39">
        <f>+E24-F24</f>
        <v>8333333.333333332</v>
      </c>
      <c r="H24" s="39">
        <v>0</v>
      </c>
      <c r="I24" s="93">
        <v>426411</v>
      </c>
      <c r="J24" s="90" t="s">
        <v>38</v>
      </c>
      <c r="K24" s="28" t="s">
        <v>92</v>
      </c>
      <c r="L24" s="28" t="s">
        <v>109</v>
      </c>
      <c r="M24" s="111" t="s">
        <v>126</v>
      </c>
      <c r="N24" s="92"/>
    </row>
    <row r="25" spans="1:14" ht="71.25">
      <c r="A25" s="14" t="s">
        <v>20</v>
      </c>
      <c r="B25" s="37" t="s">
        <v>32</v>
      </c>
      <c r="C25" s="37" t="s">
        <v>163</v>
      </c>
      <c r="D25" s="26" t="s">
        <v>106</v>
      </c>
      <c r="E25" s="48">
        <v>4000000</v>
      </c>
      <c r="F25" s="48">
        <f>+E25/2</f>
        <v>2000000</v>
      </c>
      <c r="G25" s="48">
        <f>+E25/2</f>
        <v>2000000</v>
      </c>
      <c r="H25" s="48">
        <v>0</v>
      </c>
      <c r="I25" s="93">
        <v>426819</v>
      </c>
      <c r="J25" s="90" t="s">
        <v>44</v>
      </c>
      <c r="K25" s="28" t="s">
        <v>109</v>
      </c>
      <c r="L25" s="28" t="s">
        <v>96</v>
      </c>
      <c r="M25" s="111" t="s">
        <v>101</v>
      </c>
      <c r="N25" s="92"/>
    </row>
    <row r="26" spans="1:14" ht="42.75">
      <c r="A26" s="14" t="s">
        <v>21</v>
      </c>
      <c r="B26" s="37" t="s">
        <v>47</v>
      </c>
      <c r="C26" s="37" t="s">
        <v>163</v>
      </c>
      <c r="D26" s="38" t="s">
        <v>74</v>
      </c>
      <c r="E26" s="39">
        <v>8738333</v>
      </c>
      <c r="F26" s="39">
        <f aca="true" t="shared" si="0" ref="F26:F31">+E26</f>
        <v>8738333</v>
      </c>
      <c r="G26" s="39">
        <v>0</v>
      </c>
      <c r="H26" s="39">
        <v>0</v>
      </c>
      <c r="I26" s="103">
        <v>426911</v>
      </c>
      <c r="J26" s="90" t="s">
        <v>38</v>
      </c>
      <c r="K26" s="112" t="s">
        <v>96</v>
      </c>
      <c r="L26" s="28" t="s">
        <v>94</v>
      </c>
      <c r="M26" s="111" t="s">
        <v>107</v>
      </c>
      <c r="N26" s="92"/>
    </row>
    <row r="27" spans="1:14" ht="57">
      <c r="A27" s="20" t="s">
        <v>23</v>
      </c>
      <c r="B27" s="40" t="s">
        <v>33</v>
      </c>
      <c r="C27" s="40" t="s">
        <v>163</v>
      </c>
      <c r="D27" s="42">
        <v>30237000</v>
      </c>
      <c r="E27" s="39">
        <v>5000000</v>
      </c>
      <c r="F27" s="39">
        <f t="shared" si="0"/>
        <v>5000000</v>
      </c>
      <c r="G27" s="39">
        <v>0</v>
      </c>
      <c r="H27" s="39">
        <v>0</v>
      </c>
      <c r="I27" s="67">
        <v>426911</v>
      </c>
      <c r="J27" s="113" t="s">
        <v>44</v>
      </c>
      <c r="K27" s="96" t="s">
        <v>109</v>
      </c>
      <c r="L27" s="96" t="s">
        <v>91</v>
      </c>
      <c r="M27" s="114" t="s">
        <v>94</v>
      </c>
      <c r="N27" s="92"/>
    </row>
    <row r="28" spans="1:14" ht="28.5">
      <c r="A28" s="13" t="s">
        <v>28</v>
      </c>
      <c r="B28" s="37" t="s">
        <v>68</v>
      </c>
      <c r="C28" s="37" t="s">
        <v>163</v>
      </c>
      <c r="D28" s="38">
        <v>34351100</v>
      </c>
      <c r="E28" s="39">
        <v>5000000</v>
      </c>
      <c r="F28" s="39">
        <f t="shared" si="0"/>
        <v>5000000</v>
      </c>
      <c r="G28" s="39">
        <v>0</v>
      </c>
      <c r="H28" s="39">
        <v>0</v>
      </c>
      <c r="I28" s="67">
        <v>426911</v>
      </c>
      <c r="J28" s="113" t="s">
        <v>44</v>
      </c>
      <c r="K28" s="115" t="s">
        <v>92</v>
      </c>
      <c r="L28" s="96" t="s">
        <v>90</v>
      </c>
      <c r="M28" s="116" t="s">
        <v>109</v>
      </c>
      <c r="N28" s="94"/>
    </row>
    <row r="29" spans="1:14" ht="28.5">
      <c r="A29" s="13" t="s">
        <v>78</v>
      </c>
      <c r="B29" s="37" t="s">
        <v>95</v>
      </c>
      <c r="C29" s="37" t="s">
        <v>163</v>
      </c>
      <c r="D29" s="38">
        <v>18143000</v>
      </c>
      <c r="E29" s="39">
        <v>5000000</v>
      </c>
      <c r="F29" s="39">
        <f t="shared" si="0"/>
        <v>5000000</v>
      </c>
      <c r="G29" s="39">
        <v>0</v>
      </c>
      <c r="H29" s="39">
        <v>0</v>
      </c>
      <c r="I29" s="68">
        <v>426124</v>
      </c>
      <c r="J29" s="113" t="s">
        <v>44</v>
      </c>
      <c r="K29" s="115" t="s">
        <v>90</v>
      </c>
      <c r="L29" s="96" t="s">
        <v>109</v>
      </c>
      <c r="M29" s="116" t="s">
        <v>96</v>
      </c>
      <c r="N29" s="94"/>
    </row>
    <row r="30" spans="1:14" ht="42.75">
      <c r="A30" s="13" t="s">
        <v>79</v>
      </c>
      <c r="B30" s="37" t="s">
        <v>159</v>
      </c>
      <c r="C30" s="37" t="s">
        <v>163</v>
      </c>
      <c r="D30" s="42">
        <v>31216000</v>
      </c>
      <c r="E30" s="39">
        <v>50000000</v>
      </c>
      <c r="F30" s="39">
        <f t="shared" si="0"/>
        <v>50000000</v>
      </c>
      <c r="G30" s="39">
        <v>0</v>
      </c>
      <c r="H30" s="39">
        <v>0</v>
      </c>
      <c r="I30" s="68">
        <v>425281</v>
      </c>
      <c r="J30" s="113" t="s">
        <v>38</v>
      </c>
      <c r="K30" s="115" t="s">
        <v>96</v>
      </c>
      <c r="L30" s="96" t="s">
        <v>103</v>
      </c>
      <c r="M30" s="116" t="s">
        <v>93</v>
      </c>
      <c r="N30" s="94"/>
    </row>
    <row r="31" spans="1:14" ht="14.25">
      <c r="A31" s="13" t="s">
        <v>84</v>
      </c>
      <c r="B31" s="37" t="s">
        <v>158</v>
      </c>
      <c r="C31" s="37" t="s">
        <v>163</v>
      </c>
      <c r="D31" s="42">
        <v>31500000</v>
      </c>
      <c r="E31" s="39">
        <v>60000000</v>
      </c>
      <c r="F31" s="39">
        <f t="shared" si="0"/>
        <v>60000000</v>
      </c>
      <c r="G31" s="39">
        <v>0</v>
      </c>
      <c r="H31" s="39">
        <v>0</v>
      </c>
      <c r="I31" s="68">
        <v>426919</v>
      </c>
      <c r="J31" s="113" t="s">
        <v>38</v>
      </c>
      <c r="K31" s="115" t="s">
        <v>109</v>
      </c>
      <c r="L31" s="96" t="s">
        <v>101</v>
      </c>
      <c r="M31" s="116" t="s">
        <v>103</v>
      </c>
      <c r="N31" s="94"/>
    </row>
    <row r="32" spans="1:14" ht="28.5">
      <c r="A32" s="13" t="s">
        <v>85</v>
      </c>
      <c r="B32" s="37" t="s">
        <v>134</v>
      </c>
      <c r="C32" s="37" t="s">
        <v>163</v>
      </c>
      <c r="D32" s="42" t="s">
        <v>212</v>
      </c>
      <c r="E32" s="39">
        <v>1500000</v>
      </c>
      <c r="F32" s="39">
        <f>+E32</f>
        <v>1500000</v>
      </c>
      <c r="G32" s="39">
        <f>+E32-F32</f>
        <v>0</v>
      </c>
      <c r="H32" s="39">
        <v>0</v>
      </c>
      <c r="I32" s="67">
        <v>426919</v>
      </c>
      <c r="J32" s="95" t="s">
        <v>44</v>
      </c>
      <c r="K32" s="115" t="s">
        <v>92</v>
      </c>
      <c r="L32" s="96" t="s">
        <v>109</v>
      </c>
      <c r="M32" s="116" t="s">
        <v>96</v>
      </c>
      <c r="N32" s="97"/>
    </row>
    <row r="33" spans="1:14" ht="111.75" customHeight="1">
      <c r="A33" s="8"/>
      <c r="B33" s="9"/>
      <c r="C33" s="9"/>
      <c r="D33" s="10"/>
      <c r="E33" s="7"/>
      <c r="F33" s="7"/>
      <c r="G33" s="7"/>
      <c r="H33" s="7"/>
      <c r="I33" s="11"/>
      <c r="J33" s="12"/>
      <c r="K33" s="23"/>
      <c r="L33" s="24"/>
      <c r="M33" s="25"/>
      <c r="N33" s="11"/>
    </row>
    <row r="34" spans="1:14" ht="45">
      <c r="A34" s="22" t="s">
        <v>27</v>
      </c>
      <c r="B34" s="49" t="s">
        <v>216</v>
      </c>
      <c r="C34" s="50"/>
      <c r="D34" s="50"/>
      <c r="E34" s="51">
        <f>SUM(E35)</f>
        <v>500000000</v>
      </c>
      <c r="F34" s="51">
        <f>SUM(F35)</f>
        <v>333333333.3333333</v>
      </c>
      <c r="G34" s="51">
        <f>SUM(G35)</f>
        <v>166666666.6666667</v>
      </c>
      <c r="H34" s="51">
        <f>SUM(H35)</f>
        <v>0</v>
      </c>
      <c r="I34" s="50">
        <v>471215</v>
      </c>
      <c r="J34" s="117"/>
      <c r="K34" s="118"/>
      <c r="L34" s="118"/>
      <c r="M34" s="118"/>
      <c r="N34" s="119"/>
    </row>
    <row r="35" spans="1:14" ht="142.5">
      <c r="A35" s="13" t="s">
        <v>24</v>
      </c>
      <c r="B35" s="40" t="s">
        <v>210</v>
      </c>
      <c r="C35" s="40" t="s">
        <v>164</v>
      </c>
      <c r="D35" s="27">
        <v>85111700</v>
      </c>
      <c r="E35" s="48">
        <v>500000000</v>
      </c>
      <c r="F35" s="48">
        <f>+E35/12*8</f>
        <v>333333333.3333333</v>
      </c>
      <c r="G35" s="48">
        <f>+E35-F35</f>
        <v>166666666.6666667</v>
      </c>
      <c r="H35" s="48">
        <v>0</v>
      </c>
      <c r="I35" s="27">
        <v>471215</v>
      </c>
      <c r="J35" s="27" t="s">
        <v>38</v>
      </c>
      <c r="K35" s="27" t="s">
        <v>92</v>
      </c>
      <c r="L35" s="27" t="s">
        <v>109</v>
      </c>
      <c r="M35" s="27" t="s">
        <v>126</v>
      </c>
      <c r="N35" s="120" t="s">
        <v>198</v>
      </c>
    </row>
    <row r="36" spans="1:14" ht="23.25" customHeight="1">
      <c r="A36" s="70"/>
      <c r="B36" s="71"/>
      <c r="C36" s="72"/>
      <c r="D36" s="73"/>
      <c r="E36" s="74"/>
      <c r="F36" s="74"/>
      <c r="G36" s="74"/>
      <c r="H36" s="74"/>
      <c r="I36" s="73"/>
      <c r="J36" s="73"/>
      <c r="K36" s="73"/>
      <c r="L36" s="73"/>
      <c r="M36" s="73"/>
      <c r="N36" s="121"/>
    </row>
    <row r="37" spans="1:14" ht="15">
      <c r="A37" s="22" t="s">
        <v>30</v>
      </c>
      <c r="B37" s="49" t="s">
        <v>36</v>
      </c>
      <c r="C37" s="50"/>
      <c r="D37" s="52"/>
      <c r="E37" s="53">
        <f>SUM(E38)</f>
        <v>650000000</v>
      </c>
      <c r="F37" s="51">
        <f>SUM(F38)</f>
        <v>325000000</v>
      </c>
      <c r="G37" s="51">
        <f>SUM(G38)</f>
        <v>325000000</v>
      </c>
      <c r="H37" s="51">
        <f>SUM(H38)</f>
        <v>0</v>
      </c>
      <c r="I37" s="50">
        <v>471212</v>
      </c>
      <c r="J37" s="50"/>
      <c r="K37" s="50"/>
      <c r="L37" s="50"/>
      <c r="M37" s="50"/>
      <c r="N37" s="84"/>
    </row>
    <row r="38" spans="1:14" ht="85.5">
      <c r="A38" s="13" t="s">
        <v>31</v>
      </c>
      <c r="B38" s="40" t="s">
        <v>45</v>
      </c>
      <c r="C38" s="40" t="s">
        <v>164</v>
      </c>
      <c r="D38" s="42">
        <v>85141211</v>
      </c>
      <c r="E38" s="48">
        <v>650000000</v>
      </c>
      <c r="F38" s="48">
        <f>+E38/12*6</f>
        <v>325000000</v>
      </c>
      <c r="G38" s="48">
        <f>+E38-F38</f>
        <v>325000000</v>
      </c>
      <c r="H38" s="48">
        <v>0</v>
      </c>
      <c r="I38" s="27">
        <v>471212</v>
      </c>
      <c r="J38" s="27" t="s">
        <v>38</v>
      </c>
      <c r="K38" s="96" t="s">
        <v>90</v>
      </c>
      <c r="L38" s="96" t="s">
        <v>91</v>
      </c>
      <c r="M38" s="96" t="s">
        <v>123</v>
      </c>
      <c r="N38" s="26" t="s">
        <v>121</v>
      </c>
    </row>
    <row r="39" spans="1:14" ht="15">
      <c r="A39" s="70"/>
      <c r="B39" s="71"/>
      <c r="C39" s="72"/>
      <c r="D39" s="73"/>
      <c r="E39" s="74"/>
      <c r="F39" s="74"/>
      <c r="G39" s="74"/>
      <c r="H39" s="74"/>
      <c r="I39" s="73"/>
      <c r="J39" s="122"/>
      <c r="K39" s="73"/>
      <c r="L39" s="73"/>
      <c r="M39" s="73"/>
      <c r="N39" s="121"/>
    </row>
    <row r="40" spans="1:14" s="88" customFormat="1" ht="15">
      <c r="A40" s="4"/>
      <c r="B40" s="46"/>
      <c r="C40" s="46"/>
      <c r="D40" s="4"/>
      <c r="E40" s="46"/>
      <c r="F40" s="46"/>
      <c r="G40" s="46"/>
      <c r="H40" s="46"/>
      <c r="I40" s="4"/>
      <c r="J40" s="4"/>
      <c r="K40" s="98"/>
      <c r="L40" s="98"/>
      <c r="M40" s="99"/>
      <c r="N40" s="100"/>
    </row>
    <row r="41" spans="1:14" s="125" customFormat="1" ht="30">
      <c r="A41" s="22" t="s">
        <v>39</v>
      </c>
      <c r="B41" s="57" t="s">
        <v>16</v>
      </c>
      <c r="C41" s="29"/>
      <c r="D41" s="58"/>
      <c r="E41" s="51">
        <f>SUM(E42:E49)</f>
        <v>203750000</v>
      </c>
      <c r="F41" s="51">
        <f>SUM(F42:F49)</f>
        <v>71966666.66666667</v>
      </c>
      <c r="G41" s="51">
        <f>SUM(G42:G49)</f>
        <v>99700000</v>
      </c>
      <c r="H41" s="51">
        <f>SUM(H42:H49)</f>
        <v>32083333.333333336</v>
      </c>
      <c r="I41" s="29" t="s">
        <v>161</v>
      </c>
      <c r="J41" s="123"/>
      <c r="K41" s="124"/>
      <c r="L41" s="124"/>
      <c r="M41" s="78"/>
      <c r="N41" s="57"/>
    </row>
    <row r="42" spans="1:14" ht="99.75">
      <c r="A42" s="13" t="s">
        <v>37</v>
      </c>
      <c r="B42" s="37" t="s">
        <v>41</v>
      </c>
      <c r="C42" s="37" t="s">
        <v>163</v>
      </c>
      <c r="D42" s="13" t="s">
        <v>75</v>
      </c>
      <c r="E42" s="48">
        <v>1600000</v>
      </c>
      <c r="F42" s="48">
        <f>+E42</f>
        <v>1600000</v>
      </c>
      <c r="G42" s="48">
        <v>0</v>
      </c>
      <c r="H42" s="48">
        <v>0</v>
      </c>
      <c r="I42" s="26">
        <v>421222</v>
      </c>
      <c r="J42" s="27" t="s">
        <v>44</v>
      </c>
      <c r="K42" s="96" t="s">
        <v>94</v>
      </c>
      <c r="L42" s="96" t="s">
        <v>103</v>
      </c>
      <c r="M42" s="83" t="s">
        <v>107</v>
      </c>
      <c r="N42" s="91" t="s">
        <v>214</v>
      </c>
    </row>
    <row r="43" spans="1:14" ht="28.5">
      <c r="A43" s="13" t="s">
        <v>146</v>
      </c>
      <c r="B43" s="37" t="s">
        <v>42</v>
      </c>
      <c r="C43" s="37" t="s">
        <v>163</v>
      </c>
      <c r="D43" s="13" t="s">
        <v>76</v>
      </c>
      <c r="E43" s="48">
        <v>950000</v>
      </c>
      <c r="F43" s="48">
        <f>+E43</f>
        <v>950000</v>
      </c>
      <c r="G43" s="48">
        <v>0</v>
      </c>
      <c r="H43" s="48">
        <v>0</v>
      </c>
      <c r="I43" s="26">
        <v>421223</v>
      </c>
      <c r="J43" s="27" t="s">
        <v>44</v>
      </c>
      <c r="K43" s="96" t="s">
        <v>94</v>
      </c>
      <c r="L43" s="96" t="s">
        <v>103</v>
      </c>
      <c r="M43" s="83" t="s">
        <v>107</v>
      </c>
      <c r="N43" s="92"/>
    </row>
    <row r="44" spans="1:14" ht="28.5">
      <c r="A44" s="13" t="s">
        <v>165</v>
      </c>
      <c r="B44" s="37" t="s">
        <v>115</v>
      </c>
      <c r="C44" s="37" t="s">
        <v>163</v>
      </c>
      <c r="D44" s="13" t="s">
        <v>77</v>
      </c>
      <c r="E44" s="39">
        <v>5000000</v>
      </c>
      <c r="F44" s="39">
        <v>3500000</v>
      </c>
      <c r="G44" s="39">
        <v>1500000</v>
      </c>
      <c r="H44" s="39">
        <v>0</v>
      </c>
      <c r="I44" s="26">
        <v>421224</v>
      </c>
      <c r="J44" s="27" t="s">
        <v>44</v>
      </c>
      <c r="K44" s="27" t="s">
        <v>94</v>
      </c>
      <c r="L44" s="27" t="s">
        <v>103</v>
      </c>
      <c r="M44" s="27" t="s">
        <v>108</v>
      </c>
      <c r="N44" s="92"/>
    </row>
    <row r="45" spans="1:14" s="110" customFormat="1" ht="15">
      <c r="A45" s="18" t="s">
        <v>166</v>
      </c>
      <c r="B45" s="54" t="s">
        <v>86</v>
      </c>
      <c r="C45" s="54" t="s">
        <v>164</v>
      </c>
      <c r="D45" s="55">
        <v>79710000</v>
      </c>
      <c r="E45" s="39">
        <v>63000000</v>
      </c>
      <c r="F45" s="39">
        <v>40000000</v>
      </c>
      <c r="G45" s="39">
        <f>+E45-F45</f>
        <v>23000000</v>
      </c>
      <c r="H45" s="39">
        <v>0</v>
      </c>
      <c r="I45" s="120">
        <v>421323</v>
      </c>
      <c r="J45" s="27" t="s">
        <v>38</v>
      </c>
      <c r="K45" s="27" t="s">
        <v>92</v>
      </c>
      <c r="L45" s="27" t="s">
        <v>109</v>
      </c>
      <c r="M45" s="27" t="s">
        <v>126</v>
      </c>
      <c r="N45" s="92"/>
    </row>
    <row r="46" spans="1:14" s="110" customFormat="1" ht="15">
      <c r="A46" s="13" t="s">
        <v>167</v>
      </c>
      <c r="B46" s="37" t="s">
        <v>87</v>
      </c>
      <c r="C46" s="37" t="s">
        <v>164</v>
      </c>
      <c r="D46" s="38">
        <v>90910000</v>
      </c>
      <c r="E46" s="39">
        <f>45000000+26000000</f>
        <v>71000000</v>
      </c>
      <c r="F46" s="39">
        <v>24000000</v>
      </c>
      <c r="G46" s="39">
        <f>+E46-F46</f>
        <v>47000000</v>
      </c>
      <c r="H46" s="39">
        <v>0</v>
      </c>
      <c r="I46" s="26">
        <v>421325</v>
      </c>
      <c r="J46" s="27" t="s">
        <v>38</v>
      </c>
      <c r="K46" s="27" t="s">
        <v>91</v>
      </c>
      <c r="L46" s="27" t="s">
        <v>94</v>
      </c>
      <c r="M46" s="27" t="s">
        <v>110</v>
      </c>
      <c r="N46" s="92"/>
    </row>
    <row r="47" spans="1:14" ht="28.5">
      <c r="A47" s="13" t="s">
        <v>168</v>
      </c>
      <c r="B47" s="37" t="s">
        <v>61</v>
      </c>
      <c r="C47" s="37" t="s">
        <v>164</v>
      </c>
      <c r="D47" s="38">
        <v>66510000</v>
      </c>
      <c r="E47" s="39">
        <v>3200000</v>
      </c>
      <c r="F47" s="39">
        <f>+E47/12*4</f>
        <v>1066666.6666666667</v>
      </c>
      <c r="G47" s="39">
        <f>+E47-F47</f>
        <v>2133333.333333333</v>
      </c>
      <c r="H47" s="39">
        <v>0</v>
      </c>
      <c r="I47" s="26">
        <v>421510</v>
      </c>
      <c r="J47" s="27" t="s">
        <v>44</v>
      </c>
      <c r="K47" s="96" t="s">
        <v>109</v>
      </c>
      <c r="L47" s="96" t="s">
        <v>94</v>
      </c>
      <c r="M47" s="96" t="s">
        <v>110</v>
      </c>
      <c r="N47" s="92"/>
    </row>
    <row r="48" spans="1:14" ht="28.5">
      <c r="A48" s="13" t="s">
        <v>169</v>
      </c>
      <c r="B48" s="37" t="s">
        <v>129</v>
      </c>
      <c r="C48" s="37" t="s">
        <v>164</v>
      </c>
      <c r="D48" s="38">
        <v>66514110</v>
      </c>
      <c r="E48" s="39">
        <v>4000000</v>
      </c>
      <c r="F48" s="39">
        <v>850000</v>
      </c>
      <c r="G48" s="39">
        <f>+E48-F48</f>
        <v>3150000</v>
      </c>
      <c r="H48" s="39">
        <v>0</v>
      </c>
      <c r="I48" s="27">
        <v>421512</v>
      </c>
      <c r="J48" s="27" t="s">
        <v>44</v>
      </c>
      <c r="K48" s="96" t="s">
        <v>92</v>
      </c>
      <c r="L48" s="96" t="s">
        <v>90</v>
      </c>
      <c r="M48" s="96" t="s">
        <v>99</v>
      </c>
      <c r="N48" s="92"/>
    </row>
    <row r="49" spans="1:14" ht="71.25">
      <c r="A49" s="13" t="s">
        <v>170</v>
      </c>
      <c r="B49" s="40" t="s">
        <v>160</v>
      </c>
      <c r="C49" s="40" t="s">
        <v>164</v>
      </c>
      <c r="D49" s="42" t="s">
        <v>193</v>
      </c>
      <c r="E49" s="48">
        <v>55000000</v>
      </c>
      <c r="F49" s="39">
        <v>0</v>
      </c>
      <c r="G49" s="39">
        <f>+E49/24*10</f>
        <v>22916666.666666664</v>
      </c>
      <c r="H49" s="39">
        <f>+E49-G49</f>
        <v>32083333.333333336</v>
      </c>
      <c r="I49" s="27">
        <v>421412</v>
      </c>
      <c r="J49" s="27" t="s">
        <v>38</v>
      </c>
      <c r="K49" s="96" t="s">
        <v>96</v>
      </c>
      <c r="L49" s="96" t="s">
        <v>127</v>
      </c>
      <c r="M49" s="96" t="s">
        <v>199</v>
      </c>
      <c r="N49" s="97" t="s">
        <v>215</v>
      </c>
    </row>
    <row r="50" spans="1:14" ht="14.25">
      <c r="A50" s="8"/>
      <c r="B50" s="56"/>
      <c r="C50" s="56"/>
      <c r="D50" s="8"/>
      <c r="E50" s="56"/>
      <c r="F50" s="56"/>
      <c r="G50" s="56"/>
      <c r="H50" s="56"/>
      <c r="I50" s="8"/>
      <c r="J50" s="8"/>
      <c r="K50" s="126"/>
      <c r="L50" s="126"/>
      <c r="M50" s="126"/>
      <c r="N50" s="56"/>
    </row>
    <row r="51" spans="1:14" s="88" customFormat="1" ht="15">
      <c r="A51" s="4"/>
      <c r="B51" s="46"/>
      <c r="C51" s="46"/>
      <c r="D51" s="4"/>
      <c r="E51" s="46"/>
      <c r="F51" s="46"/>
      <c r="G51" s="46"/>
      <c r="H51" s="46"/>
      <c r="I51" s="4"/>
      <c r="J51" s="4"/>
      <c r="K51" s="98"/>
      <c r="L51" s="98"/>
      <c r="M51" s="99"/>
      <c r="N51" s="100"/>
    </row>
    <row r="52" spans="1:14" s="110" customFormat="1" ht="15">
      <c r="A52" s="22" t="s">
        <v>147</v>
      </c>
      <c r="B52" s="57" t="s">
        <v>51</v>
      </c>
      <c r="C52" s="29"/>
      <c r="D52" s="58"/>
      <c r="E52" s="51">
        <f>+E53+E58</f>
        <v>46793333</v>
      </c>
      <c r="F52" s="51">
        <f>+F53+F58</f>
        <v>27033333</v>
      </c>
      <c r="G52" s="51">
        <f>+G53+G58</f>
        <v>19260000</v>
      </c>
      <c r="H52" s="51">
        <f>+H53+H58</f>
        <v>500000</v>
      </c>
      <c r="I52" s="29">
        <v>425000</v>
      </c>
      <c r="J52" s="127"/>
      <c r="K52" s="50"/>
      <c r="L52" s="50"/>
      <c r="M52" s="50"/>
      <c r="N52" s="57"/>
    </row>
    <row r="53" spans="1:14" s="110" customFormat="1" ht="30">
      <c r="A53" s="22" t="s">
        <v>148</v>
      </c>
      <c r="B53" s="57" t="s">
        <v>52</v>
      </c>
      <c r="C53" s="29"/>
      <c r="D53" s="58"/>
      <c r="E53" s="59">
        <f>SUM(E54:E57)</f>
        <v>28060000</v>
      </c>
      <c r="F53" s="59">
        <f>SUM(F54:F57)</f>
        <v>15250000</v>
      </c>
      <c r="G53" s="59">
        <f>SUM(G54:G57)</f>
        <v>12810000</v>
      </c>
      <c r="H53" s="59">
        <f>SUM(H54:H57)</f>
        <v>0</v>
      </c>
      <c r="I53" s="29">
        <v>425100</v>
      </c>
      <c r="J53" s="127"/>
      <c r="K53" s="50"/>
      <c r="L53" s="50"/>
      <c r="M53" s="50"/>
      <c r="N53" s="33"/>
    </row>
    <row r="54" spans="1:14" s="110" customFormat="1" ht="85.5">
      <c r="A54" s="14" t="s">
        <v>200</v>
      </c>
      <c r="B54" s="37" t="s">
        <v>48</v>
      </c>
      <c r="C54" s="37" t="s">
        <v>164</v>
      </c>
      <c r="D54" s="38">
        <v>50750000</v>
      </c>
      <c r="E54" s="48">
        <v>60000</v>
      </c>
      <c r="F54" s="48">
        <v>0</v>
      </c>
      <c r="G54" s="48">
        <f>+E54</f>
        <v>60000</v>
      </c>
      <c r="H54" s="48">
        <v>0</v>
      </c>
      <c r="I54" s="103">
        <v>425119</v>
      </c>
      <c r="J54" s="21" t="s">
        <v>44</v>
      </c>
      <c r="K54" s="28" t="s">
        <v>93</v>
      </c>
      <c r="L54" s="28" t="s">
        <v>88</v>
      </c>
      <c r="M54" s="109" t="s">
        <v>112</v>
      </c>
      <c r="N54" s="91" t="s">
        <v>121</v>
      </c>
    </row>
    <row r="55" spans="1:14" s="110" customFormat="1" ht="28.5">
      <c r="A55" s="14" t="s">
        <v>201</v>
      </c>
      <c r="B55" s="37" t="s">
        <v>63</v>
      </c>
      <c r="C55" s="37" t="s">
        <v>164</v>
      </c>
      <c r="D55" s="38">
        <v>45000000</v>
      </c>
      <c r="E55" s="39">
        <f>10000000+10000000</f>
        <v>20000000</v>
      </c>
      <c r="F55" s="39">
        <v>12000000</v>
      </c>
      <c r="G55" s="39">
        <f>+E55-F55</f>
        <v>8000000</v>
      </c>
      <c r="H55" s="39">
        <v>0</v>
      </c>
      <c r="I55" s="103">
        <v>425111</v>
      </c>
      <c r="J55" s="21" t="s">
        <v>38</v>
      </c>
      <c r="K55" s="28" t="s">
        <v>91</v>
      </c>
      <c r="L55" s="28" t="s">
        <v>96</v>
      </c>
      <c r="M55" s="109" t="s">
        <v>110</v>
      </c>
      <c r="N55" s="128"/>
    </row>
    <row r="56" spans="1:14" s="110" customFormat="1" ht="28.5">
      <c r="A56" s="14" t="s">
        <v>202</v>
      </c>
      <c r="B56" s="37" t="s">
        <v>116</v>
      </c>
      <c r="C56" s="37" t="s">
        <v>164</v>
      </c>
      <c r="D56" s="38">
        <v>50750000</v>
      </c>
      <c r="E56" s="39">
        <v>2000000</v>
      </c>
      <c r="F56" s="39">
        <v>450000</v>
      </c>
      <c r="G56" s="39">
        <f>+E56-F56</f>
        <v>1550000</v>
      </c>
      <c r="H56" s="39">
        <v>0</v>
      </c>
      <c r="I56" s="129">
        <v>425119</v>
      </c>
      <c r="J56" s="21" t="s">
        <v>44</v>
      </c>
      <c r="K56" s="28" t="s">
        <v>96</v>
      </c>
      <c r="L56" s="28" t="s">
        <v>103</v>
      </c>
      <c r="M56" s="109" t="s">
        <v>122</v>
      </c>
      <c r="N56" s="128"/>
    </row>
    <row r="57" spans="1:14" s="110" customFormat="1" ht="74.25" customHeight="1">
      <c r="A57" s="14" t="s">
        <v>203</v>
      </c>
      <c r="B57" s="60" t="s">
        <v>64</v>
      </c>
      <c r="C57" s="60" t="s">
        <v>164</v>
      </c>
      <c r="D57" s="61">
        <v>42512000</v>
      </c>
      <c r="E57" s="39">
        <v>6000000</v>
      </c>
      <c r="F57" s="39">
        <v>2800000</v>
      </c>
      <c r="G57" s="39">
        <f>+E57-F57</f>
        <v>3200000</v>
      </c>
      <c r="H57" s="39">
        <v>0</v>
      </c>
      <c r="I57" s="26">
        <v>425119</v>
      </c>
      <c r="J57" s="27" t="s">
        <v>38</v>
      </c>
      <c r="K57" s="96" t="s">
        <v>90</v>
      </c>
      <c r="L57" s="96" t="s">
        <v>96</v>
      </c>
      <c r="M57" s="83" t="s">
        <v>101</v>
      </c>
      <c r="N57" s="128"/>
    </row>
    <row r="58" spans="1:14" s="110" customFormat="1" ht="15">
      <c r="A58" s="15" t="s">
        <v>149</v>
      </c>
      <c r="B58" s="33" t="s">
        <v>53</v>
      </c>
      <c r="C58" s="30"/>
      <c r="D58" s="34"/>
      <c r="E58" s="2">
        <f>SUM(E59:E64)</f>
        <v>18733333</v>
      </c>
      <c r="F58" s="2">
        <f>SUM(F59:F64)</f>
        <v>11783333</v>
      </c>
      <c r="G58" s="2">
        <f>SUM(G59:G64)</f>
        <v>6450000</v>
      </c>
      <c r="H58" s="2">
        <f>SUM(H59:H64)</f>
        <v>500000</v>
      </c>
      <c r="I58" s="30">
        <v>425200</v>
      </c>
      <c r="J58" s="130"/>
      <c r="K58" s="28"/>
      <c r="L58" s="28"/>
      <c r="M58" s="109"/>
      <c r="N58" s="33"/>
    </row>
    <row r="59" spans="1:14" ht="85.5">
      <c r="A59" s="13" t="s">
        <v>204</v>
      </c>
      <c r="B59" s="37" t="s">
        <v>98</v>
      </c>
      <c r="C59" s="37" t="s">
        <v>164</v>
      </c>
      <c r="D59" s="38">
        <v>50000000</v>
      </c>
      <c r="E59" s="48">
        <v>1750000</v>
      </c>
      <c r="F59" s="39">
        <v>850000</v>
      </c>
      <c r="G59" s="39">
        <f>+E59-F59</f>
        <v>900000</v>
      </c>
      <c r="H59" s="39">
        <v>0</v>
      </c>
      <c r="I59" s="26">
        <v>425223</v>
      </c>
      <c r="J59" s="27" t="s">
        <v>44</v>
      </c>
      <c r="K59" s="96" t="s">
        <v>109</v>
      </c>
      <c r="L59" s="96" t="s">
        <v>96</v>
      </c>
      <c r="M59" s="83" t="s">
        <v>101</v>
      </c>
      <c r="N59" s="84" t="s">
        <v>124</v>
      </c>
    </row>
    <row r="60" spans="1:14" ht="28.5">
      <c r="A60" s="75" t="s">
        <v>205</v>
      </c>
      <c r="B60" s="76" t="s">
        <v>49</v>
      </c>
      <c r="C60" s="37" t="s">
        <v>164</v>
      </c>
      <c r="D60" s="38">
        <v>50000000</v>
      </c>
      <c r="E60" s="48">
        <v>2350000</v>
      </c>
      <c r="F60" s="39">
        <v>2000000</v>
      </c>
      <c r="G60" s="39">
        <f>+E60-F60</f>
        <v>350000</v>
      </c>
      <c r="H60" s="39">
        <v>0</v>
      </c>
      <c r="I60" s="26">
        <v>425222</v>
      </c>
      <c r="J60" s="131" t="s">
        <v>44</v>
      </c>
      <c r="K60" s="132" t="s">
        <v>92</v>
      </c>
      <c r="L60" s="132" t="s">
        <v>90</v>
      </c>
      <c r="M60" s="133" t="s">
        <v>111</v>
      </c>
      <c r="N60" s="92"/>
    </row>
    <row r="61" spans="1:14" ht="28.5">
      <c r="A61" s="13" t="s">
        <v>206</v>
      </c>
      <c r="B61" s="40" t="s">
        <v>59</v>
      </c>
      <c r="C61" s="40" t="s">
        <v>164</v>
      </c>
      <c r="D61" s="42">
        <v>50000000</v>
      </c>
      <c r="E61" s="39">
        <v>2000000</v>
      </c>
      <c r="F61" s="39">
        <v>1800000</v>
      </c>
      <c r="G61" s="39">
        <f>+E61-F61</f>
        <v>200000</v>
      </c>
      <c r="H61" s="39">
        <v>0</v>
      </c>
      <c r="I61" s="26">
        <v>425222</v>
      </c>
      <c r="J61" s="27" t="s">
        <v>44</v>
      </c>
      <c r="K61" s="96" t="s">
        <v>92</v>
      </c>
      <c r="L61" s="96" t="s">
        <v>90</v>
      </c>
      <c r="M61" s="83" t="s">
        <v>99</v>
      </c>
      <c r="N61" s="92"/>
    </row>
    <row r="62" spans="1:14" ht="28.5">
      <c r="A62" s="14" t="s">
        <v>207</v>
      </c>
      <c r="B62" s="40" t="s">
        <v>211</v>
      </c>
      <c r="C62" s="37" t="s">
        <v>164</v>
      </c>
      <c r="D62" s="38">
        <v>35110000</v>
      </c>
      <c r="E62" s="48">
        <v>2000000</v>
      </c>
      <c r="F62" s="39">
        <v>0</v>
      </c>
      <c r="G62" s="39">
        <v>1500000</v>
      </c>
      <c r="H62" s="39">
        <v>500000</v>
      </c>
      <c r="I62" s="103">
        <v>425281</v>
      </c>
      <c r="J62" s="21" t="s">
        <v>44</v>
      </c>
      <c r="K62" s="28" t="s">
        <v>88</v>
      </c>
      <c r="L62" s="28" t="s">
        <v>111</v>
      </c>
      <c r="M62" s="134" t="s">
        <v>102</v>
      </c>
      <c r="N62" s="92"/>
    </row>
    <row r="63" spans="1:14" ht="28.5">
      <c r="A63" s="14" t="s">
        <v>208</v>
      </c>
      <c r="B63" s="37" t="s">
        <v>65</v>
      </c>
      <c r="C63" s="37" t="s">
        <v>164</v>
      </c>
      <c r="D63" s="38">
        <v>50730000</v>
      </c>
      <c r="E63" s="48">
        <v>3300000</v>
      </c>
      <c r="F63" s="39">
        <v>300000</v>
      </c>
      <c r="G63" s="39">
        <v>3000000</v>
      </c>
      <c r="H63" s="39">
        <v>0</v>
      </c>
      <c r="I63" s="103">
        <v>425119</v>
      </c>
      <c r="J63" s="21" t="s">
        <v>44</v>
      </c>
      <c r="K63" s="28" t="s">
        <v>88</v>
      </c>
      <c r="L63" s="28" t="s">
        <v>113</v>
      </c>
      <c r="M63" s="134" t="s">
        <v>100</v>
      </c>
      <c r="N63" s="92"/>
    </row>
    <row r="64" spans="1:14" ht="14.25">
      <c r="A64" s="13" t="s">
        <v>209</v>
      </c>
      <c r="B64" s="37" t="s">
        <v>119</v>
      </c>
      <c r="C64" s="37" t="s">
        <v>164</v>
      </c>
      <c r="D64" s="38">
        <v>34110000</v>
      </c>
      <c r="E64" s="39">
        <v>7333333</v>
      </c>
      <c r="F64" s="39">
        <v>6833333</v>
      </c>
      <c r="G64" s="39">
        <f>+E64-F64</f>
        <v>500000</v>
      </c>
      <c r="H64" s="39">
        <v>0</v>
      </c>
      <c r="I64" s="26">
        <v>425210</v>
      </c>
      <c r="J64" s="27" t="s">
        <v>38</v>
      </c>
      <c r="K64" s="96" t="s">
        <v>92</v>
      </c>
      <c r="L64" s="96" t="s">
        <v>109</v>
      </c>
      <c r="M64" s="114" t="s">
        <v>126</v>
      </c>
      <c r="N64" s="135"/>
    </row>
    <row r="65" spans="1:14" s="88" customFormat="1" ht="15">
      <c r="A65" s="4"/>
      <c r="B65" s="46"/>
      <c r="C65" s="46"/>
      <c r="D65" s="4"/>
      <c r="E65" s="46"/>
      <c r="F65" s="46"/>
      <c r="G65" s="46"/>
      <c r="H65" s="46"/>
      <c r="I65" s="4"/>
      <c r="J65" s="4"/>
      <c r="K65" s="98"/>
      <c r="L65" s="98"/>
      <c r="M65" s="99"/>
      <c r="N65" s="100"/>
    </row>
    <row r="66" spans="1:14" s="110" customFormat="1" ht="15">
      <c r="A66" s="22" t="s">
        <v>150</v>
      </c>
      <c r="B66" s="57" t="s">
        <v>54</v>
      </c>
      <c r="C66" s="29"/>
      <c r="D66" s="58"/>
      <c r="E66" s="51">
        <f>SUM(E67:E81)</f>
        <v>105540000</v>
      </c>
      <c r="F66" s="51">
        <f>SUM(F67:F81)</f>
        <v>11240000</v>
      </c>
      <c r="G66" s="51">
        <f>SUM(G67:G81)</f>
        <v>94300000</v>
      </c>
      <c r="H66" s="51">
        <f>SUM(H67:H81)</f>
        <v>0</v>
      </c>
      <c r="I66" s="29">
        <v>423000</v>
      </c>
      <c r="J66" s="127"/>
      <c r="K66" s="124"/>
      <c r="L66" s="124"/>
      <c r="M66" s="78"/>
      <c r="N66" s="57"/>
    </row>
    <row r="67" spans="1:14" ht="14.25">
      <c r="A67" s="16" t="s">
        <v>151</v>
      </c>
      <c r="B67" s="40" t="s">
        <v>69</v>
      </c>
      <c r="C67" s="40" t="s">
        <v>164</v>
      </c>
      <c r="D67" s="42">
        <v>72267000</v>
      </c>
      <c r="E67" s="39">
        <v>39000000</v>
      </c>
      <c r="F67" s="39">
        <v>0</v>
      </c>
      <c r="G67" s="39">
        <f>+E67</f>
        <v>39000000</v>
      </c>
      <c r="H67" s="39">
        <v>0</v>
      </c>
      <c r="I67" s="103">
        <v>423212</v>
      </c>
      <c r="J67" s="21" t="s">
        <v>38</v>
      </c>
      <c r="K67" s="28" t="s">
        <v>107</v>
      </c>
      <c r="L67" s="28" t="s">
        <v>88</v>
      </c>
      <c r="M67" s="134" t="s">
        <v>112</v>
      </c>
      <c r="N67" s="91"/>
    </row>
    <row r="68" spans="1:14" ht="85.5">
      <c r="A68" s="16" t="s">
        <v>152</v>
      </c>
      <c r="B68" s="40" t="s">
        <v>46</v>
      </c>
      <c r="C68" s="40" t="s">
        <v>164</v>
      </c>
      <c r="D68" s="42">
        <v>72267000</v>
      </c>
      <c r="E68" s="39">
        <v>9000000</v>
      </c>
      <c r="F68" s="39">
        <v>0</v>
      </c>
      <c r="G68" s="39">
        <f>+E68</f>
        <v>9000000</v>
      </c>
      <c r="H68" s="39">
        <v>0</v>
      </c>
      <c r="I68" s="103">
        <v>423212</v>
      </c>
      <c r="J68" s="21" t="s">
        <v>140</v>
      </c>
      <c r="K68" s="28" t="s">
        <v>107</v>
      </c>
      <c r="L68" s="28" t="s">
        <v>88</v>
      </c>
      <c r="M68" s="134" t="s">
        <v>112</v>
      </c>
      <c r="N68" s="91" t="s">
        <v>121</v>
      </c>
    </row>
    <row r="69" spans="1:14" ht="28.5">
      <c r="A69" s="16" t="s">
        <v>153</v>
      </c>
      <c r="B69" s="40" t="s">
        <v>128</v>
      </c>
      <c r="C69" s="40" t="s">
        <v>164</v>
      </c>
      <c r="D69" s="42">
        <v>50312000</v>
      </c>
      <c r="E69" s="39">
        <v>800000</v>
      </c>
      <c r="F69" s="39">
        <v>300000</v>
      </c>
      <c r="G69" s="39">
        <f aca="true" t="shared" si="1" ref="G69:G74">+E69-F69</f>
        <v>500000</v>
      </c>
      <c r="H69" s="39">
        <v>0</v>
      </c>
      <c r="I69" s="103">
        <v>423221</v>
      </c>
      <c r="J69" s="21" t="s">
        <v>44</v>
      </c>
      <c r="K69" s="28" t="s">
        <v>109</v>
      </c>
      <c r="L69" s="28" t="s">
        <v>94</v>
      </c>
      <c r="M69" s="111" t="s">
        <v>110</v>
      </c>
      <c r="N69" s="92"/>
    </row>
    <row r="70" spans="1:14" ht="28.5">
      <c r="A70" s="16" t="s">
        <v>171</v>
      </c>
      <c r="B70" s="40" t="s">
        <v>58</v>
      </c>
      <c r="C70" s="40" t="s">
        <v>164</v>
      </c>
      <c r="D70" s="42">
        <v>50312000</v>
      </c>
      <c r="E70" s="39">
        <v>2200000</v>
      </c>
      <c r="F70" s="39">
        <v>1300000</v>
      </c>
      <c r="G70" s="39">
        <f t="shared" si="1"/>
        <v>900000</v>
      </c>
      <c r="H70" s="39">
        <v>0</v>
      </c>
      <c r="I70" s="103">
        <v>423222</v>
      </c>
      <c r="J70" s="21" t="s">
        <v>44</v>
      </c>
      <c r="K70" s="28" t="s">
        <v>92</v>
      </c>
      <c r="L70" s="28" t="s">
        <v>90</v>
      </c>
      <c r="M70" s="111" t="s">
        <v>99</v>
      </c>
      <c r="N70" s="92"/>
    </row>
    <row r="71" spans="1:14" ht="28.5">
      <c r="A71" s="6" t="s">
        <v>172</v>
      </c>
      <c r="B71" s="37" t="s">
        <v>144</v>
      </c>
      <c r="C71" s="37" t="s">
        <v>164</v>
      </c>
      <c r="D71" s="38">
        <v>50312000</v>
      </c>
      <c r="E71" s="48">
        <v>1000000</v>
      </c>
      <c r="F71" s="39">
        <v>650000</v>
      </c>
      <c r="G71" s="48">
        <f t="shared" si="1"/>
        <v>350000</v>
      </c>
      <c r="H71" s="39">
        <v>0</v>
      </c>
      <c r="I71" s="26">
        <v>423222</v>
      </c>
      <c r="J71" s="27" t="s">
        <v>44</v>
      </c>
      <c r="K71" s="96" t="s">
        <v>92</v>
      </c>
      <c r="L71" s="96" t="s">
        <v>90</v>
      </c>
      <c r="M71" s="114" t="s">
        <v>99</v>
      </c>
      <c r="N71" s="92"/>
    </row>
    <row r="72" spans="1:14" ht="14.25">
      <c r="A72" s="14" t="s">
        <v>173</v>
      </c>
      <c r="B72" s="37" t="s">
        <v>118</v>
      </c>
      <c r="C72" s="37" t="s">
        <v>164</v>
      </c>
      <c r="D72" s="38">
        <v>72267000</v>
      </c>
      <c r="E72" s="48">
        <v>4140000</v>
      </c>
      <c r="F72" s="39">
        <f>+E72/12*2</f>
        <v>690000</v>
      </c>
      <c r="G72" s="39">
        <f t="shared" si="1"/>
        <v>3450000</v>
      </c>
      <c r="H72" s="39">
        <v>0</v>
      </c>
      <c r="I72" s="103">
        <v>423212</v>
      </c>
      <c r="J72" s="21" t="s">
        <v>38</v>
      </c>
      <c r="K72" s="28" t="s">
        <v>94</v>
      </c>
      <c r="L72" s="28" t="s">
        <v>107</v>
      </c>
      <c r="M72" s="134" t="s">
        <v>108</v>
      </c>
      <c r="N72" s="92"/>
    </row>
    <row r="73" spans="1:14" ht="28.5">
      <c r="A73" s="20" t="s">
        <v>174</v>
      </c>
      <c r="B73" s="40" t="s">
        <v>197</v>
      </c>
      <c r="C73" s="40" t="s">
        <v>164</v>
      </c>
      <c r="D73" s="42">
        <v>72267000</v>
      </c>
      <c r="E73" s="39">
        <v>5500000</v>
      </c>
      <c r="F73" s="39">
        <v>0</v>
      </c>
      <c r="G73" s="39">
        <f t="shared" si="1"/>
        <v>5500000</v>
      </c>
      <c r="H73" s="39">
        <v>0</v>
      </c>
      <c r="I73" s="19">
        <v>423212</v>
      </c>
      <c r="J73" s="21" t="s">
        <v>38</v>
      </c>
      <c r="K73" s="28" t="s">
        <v>107</v>
      </c>
      <c r="L73" s="28" t="s">
        <v>88</v>
      </c>
      <c r="M73" s="134" t="s">
        <v>112</v>
      </c>
      <c r="N73" s="94"/>
    </row>
    <row r="74" spans="1:14" ht="42.75">
      <c r="A74" s="20" t="s">
        <v>175</v>
      </c>
      <c r="B74" s="40" t="s">
        <v>120</v>
      </c>
      <c r="C74" s="40" t="s">
        <v>164</v>
      </c>
      <c r="D74" s="42">
        <v>72267000</v>
      </c>
      <c r="E74" s="39">
        <v>7000000</v>
      </c>
      <c r="F74" s="39">
        <v>0</v>
      </c>
      <c r="G74" s="39">
        <f t="shared" si="1"/>
        <v>7000000</v>
      </c>
      <c r="H74" s="39">
        <v>0</v>
      </c>
      <c r="I74" s="21">
        <v>423212</v>
      </c>
      <c r="J74" s="21" t="s">
        <v>38</v>
      </c>
      <c r="K74" s="28" t="s">
        <v>107</v>
      </c>
      <c r="L74" s="28" t="s">
        <v>88</v>
      </c>
      <c r="M74" s="134" t="s">
        <v>112</v>
      </c>
      <c r="N74" s="94"/>
    </row>
    <row r="75" spans="1:14" ht="14.25">
      <c r="A75" s="20" t="s">
        <v>176</v>
      </c>
      <c r="B75" s="40" t="s">
        <v>138</v>
      </c>
      <c r="C75" s="40" t="s">
        <v>164</v>
      </c>
      <c r="D75" s="42">
        <v>72267000</v>
      </c>
      <c r="E75" s="39">
        <v>27000000</v>
      </c>
      <c r="F75" s="39">
        <v>0</v>
      </c>
      <c r="G75" s="39">
        <f>+E75-F75</f>
        <v>27000000</v>
      </c>
      <c r="H75" s="39">
        <v>0</v>
      </c>
      <c r="I75" s="21">
        <v>423212</v>
      </c>
      <c r="J75" s="21" t="s">
        <v>38</v>
      </c>
      <c r="K75" s="28" t="s">
        <v>94</v>
      </c>
      <c r="L75" s="28" t="s">
        <v>93</v>
      </c>
      <c r="M75" s="134" t="s">
        <v>125</v>
      </c>
      <c r="N75" s="94"/>
    </row>
    <row r="76" spans="1:14" ht="28.5">
      <c r="A76" s="6" t="s">
        <v>177</v>
      </c>
      <c r="B76" s="37" t="s">
        <v>89</v>
      </c>
      <c r="C76" s="37" t="s">
        <v>164</v>
      </c>
      <c r="D76" s="42" t="s">
        <v>213</v>
      </c>
      <c r="E76" s="39">
        <v>3000000</v>
      </c>
      <c r="F76" s="39">
        <f>+E76</f>
        <v>3000000</v>
      </c>
      <c r="G76" s="39">
        <v>0</v>
      </c>
      <c r="H76" s="39">
        <v>0</v>
      </c>
      <c r="I76" s="26">
        <v>423911</v>
      </c>
      <c r="J76" s="27" t="s">
        <v>44</v>
      </c>
      <c r="K76" s="96" t="s">
        <v>90</v>
      </c>
      <c r="L76" s="96" t="s">
        <v>109</v>
      </c>
      <c r="M76" s="114" t="s">
        <v>91</v>
      </c>
      <c r="N76" s="92"/>
    </row>
    <row r="77" spans="1:14" ht="28.5">
      <c r="A77" s="6" t="s">
        <v>178</v>
      </c>
      <c r="B77" s="37" t="s">
        <v>130</v>
      </c>
      <c r="C77" s="37" t="s">
        <v>164</v>
      </c>
      <c r="D77" s="42">
        <v>71330000</v>
      </c>
      <c r="E77" s="39">
        <v>1100000</v>
      </c>
      <c r="F77" s="39">
        <f>+E77</f>
        <v>1100000</v>
      </c>
      <c r="G77" s="39">
        <v>0</v>
      </c>
      <c r="H77" s="39">
        <v>0</v>
      </c>
      <c r="I77" s="1">
        <v>423911</v>
      </c>
      <c r="J77" s="27" t="s">
        <v>44</v>
      </c>
      <c r="K77" s="96" t="s">
        <v>92</v>
      </c>
      <c r="L77" s="96" t="s">
        <v>90</v>
      </c>
      <c r="M77" s="136" t="s">
        <v>96</v>
      </c>
      <c r="N77" s="94"/>
    </row>
    <row r="78" spans="1:14" ht="28.5">
      <c r="A78" s="6" t="s">
        <v>179</v>
      </c>
      <c r="B78" s="37" t="s">
        <v>131</v>
      </c>
      <c r="C78" s="37" t="s">
        <v>164</v>
      </c>
      <c r="D78" s="42">
        <v>71318100</v>
      </c>
      <c r="E78" s="39">
        <v>1000000</v>
      </c>
      <c r="F78" s="39">
        <f>+E78</f>
        <v>1000000</v>
      </c>
      <c r="G78" s="39">
        <v>0</v>
      </c>
      <c r="H78" s="39">
        <v>0</v>
      </c>
      <c r="I78" s="1">
        <v>423911</v>
      </c>
      <c r="J78" s="27" t="s">
        <v>44</v>
      </c>
      <c r="K78" s="96" t="s">
        <v>96</v>
      </c>
      <c r="L78" s="96" t="s">
        <v>94</v>
      </c>
      <c r="M78" s="136" t="s">
        <v>107</v>
      </c>
      <c r="N78" s="94"/>
    </row>
    <row r="79" spans="1:14" ht="28.5">
      <c r="A79" s="6" t="s">
        <v>180</v>
      </c>
      <c r="B79" s="37" t="s">
        <v>25</v>
      </c>
      <c r="C79" s="37" t="s">
        <v>164</v>
      </c>
      <c r="D79" s="42">
        <v>80530000</v>
      </c>
      <c r="E79" s="39">
        <v>1200000</v>
      </c>
      <c r="F79" s="39">
        <v>1100000</v>
      </c>
      <c r="G79" s="39">
        <f>+E79-F79</f>
        <v>100000</v>
      </c>
      <c r="H79" s="39">
        <v>0</v>
      </c>
      <c r="I79" s="1">
        <v>423911</v>
      </c>
      <c r="J79" s="27" t="s">
        <v>44</v>
      </c>
      <c r="K79" s="96" t="s">
        <v>92</v>
      </c>
      <c r="L79" s="96" t="s">
        <v>90</v>
      </c>
      <c r="M79" s="136" t="s">
        <v>99</v>
      </c>
      <c r="N79" s="94"/>
    </row>
    <row r="80" spans="1:14" ht="28.5">
      <c r="A80" s="6" t="s">
        <v>181</v>
      </c>
      <c r="B80" s="40" t="s">
        <v>57</v>
      </c>
      <c r="C80" s="40" t="s">
        <v>164</v>
      </c>
      <c r="D80" s="42">
        <v>71354300</v>
      </c>
      <c r="E80" s="39">
        <v>2600000</v>
      </c>
      <c r="F80" s="39">
        <v>1300000</v>
      </c>
      <c r="G80" s="39">
        <f>+E80-F80</f>
        <v>1300000</v>
      </c>
      <c r="H80" s="39">
        <v>0</v>
      </c>
      <c r="I80" s="1">
        <v>423911</v>
      </c>
      <c r="J80" s="27" t="s">
        <v>44</v>
      </c>
      <c r="K80" s="96" t="s">
        <v>109</v>
      </c>
      <c r="L80" s="96" t="s">
        <v>91</v>
      </c>
      <c r="M80" s="136" t="s">
        <v>123</v>
      </c>
      <c r="N80" s="94"/>
    </row>
    <row r="81" spans="1:14" ht="28.5">
      <c r="A81" s="13" t="s">
        <v>182</v>
      </c>
      <c r="B81" s="37" t="s">
        <v>34</v>
      </c>
      <c r="C81" s="37" t="s">
        <v>164</v>
      </c>
      <c r="D81" s="42">
        <v>79530000</v>
      </c>
      <c r="E81" s="39">
        <v>1000000</v>
      </c>
      <c r="F81" s="39">
        <v>800000</v>
      </c>
      <c r="G81" s="39">
        <f>+E81-F81</f>
        <v>200000</v>
      </c>
      <c r="H81" s="39">
        <v>0</v>
      </c>
      <c r="I81" s="27">
        <v>423111</v>
      </c>
      <c r="J81" s="27" t="s">
        <v>44</v>
      </c>
      <c r="K81" s="96" t="s">
        <v>92</v>
      </c>
      <c r="L81" s="96" t="s">
        <v>90</v>
      </c>
      <c r="M81" s="96" t="s">
        <v>99</v>
      </c>
      <c r="N81" s="97"/>
    </row>
    <row r="82" spans="1:14" s="88" customFormat="1" ht="15">
      <c r="A82" s="4"/>
      <c r="B82" s="46"/>
      <c r="C82" s="46"/>
      <c r="D82" s="4"/>
      <c r="E82" s="46"/>
      <c r="F82" s="46"/>
      <c r="G82" s="46"/>
      <c r="H82" s="46"/>
      <c r="I82" s="4"/>
      <c r="J82" s="4"/>
      <c r="K82" s="98"/>
      <c r="L82" s="98"/>
      <c r="M82" s="99"/>
      <c r="N82" s="100"/>
    </row>
    <row r="83" spans="1:14" ht="15">
      <c r="A83" s="22" t="s">
        <v>154</v>
      </c>
      <c r="B83" s="57" t="s">
        <v>4</v>
      </c>
      <c r="C83" s="29"/>
      <c r="D83" s="58"/>
      <c r="E83" s="51">
        <f>SUM(E84:E86)</f>
        <v>116667000</v>
      </c>
      <c r="F83" s="51">
        <f>SUM(F84:F86)</f>
        <v>56833500</v>
      </c>
      <c r="G83" s="51">
        <f>SUM(G84:G86)</f>
        <v>59833500</v>
      </c>
      <c r="H83" s="51">
        <f>SUM(H84:H86)</f>
        <v>0</v>
      </c>
      <c r="I83" s="29">
        <v>511000</v>
      </c>
      <c r="J83" s="127"/>
      <c r="K83" s="50"/>
      <c r="L83" s="50"/>
      <c r="M83" s="50"/>
      <c r="N83" s="84"/>
    </row>
    <row r="84" spans="1:14" ht="85.5">
      <c r="A84" s="13" t="s">
        <v>155</v>
      </c>
      <c r="B84" s="37" t="s">
        <v>56</v>
      </c>
      <c r="C84" s="37" t="s">
        <v>164</v>
      </c>
      <c r="D84" s="38">
        <v>71242000</v>
      </c>
      <c r="E84" s="48">
        <v>4000000</v>
      </c>
      <c r="F84" s="48">
        <v>0</v>
      </c>
      <c r="G84" s="48">
        <f>+E84</f>
        <v>4000000</v>
      </c>
      <c r="H84" s="48">
        <v>0</v>
      </c>
      <c r="I84" s="129">
        <v>511400</v>
      </c>
      <c r="J84" s="21" t="s">
        <v>44</v>
      </c>
      <c r="K84" s="28" t="s">
        <v>93</v>
      </c>
      <c r="L84" s="28" t="s">
        <v>113</v>
      </c>
      <c r="M84" s="109" t="s">
        <v>100</v>
      </c>
      <c r="N84" s="91" t="s">
        <v>121</v>
      </c>
    </row>
    <row r="85" spans="1:14" ht="28.5">
      <c r="A85" s="13" t="s">
        <v>183</v>
      </c>
      <c r="B85" s="37" t="s">
        <v>66</v>
      </c>
      <c r="C85" s="37" t="s">
        <v>164</v>
      </c>
      <c r="D85" s="38">
        <v>71247000</v>
      </c>
      <c r="E85" s="48">
        <v>2000000</v>
      </c>
      <c r="F85" s="48">
        <v>1500000</v>
      </c>
      <c r="G85" s="48">
        <f>+E85-F85</f>
        <v>500000</v>
      </c>
      <c r="H85" s="48">
        <v>0</v>
      </c>
      <c r="I85" s="129">
        <v>511400</v>
      </c>
      <c r="J85" s="19" t="s">
        <v>44</v>
      </c>
      <c r="K85" s="28" t="s">
        <v>92</v>
      </c>
      <c r="L85" s="28" t="s">
        <v>90</v>
      </c>
      <c r="M85" s="109" t="s">
        <v>99</v>
      </c>
      <c r="N85" s="92"/>
    </row>
    <row r="86" spans="1:14" ht="42.75">
      <c r="A86" s="13" t="s">
        <v>184</v>
      </c>
      <c r="B86" s="37" t="s">
        <v>132</v>
      </c>
      <c r="C86" s="37" t="s">
        <v>189</v>
      </c>
      <c r="D86" s="38" t="s">
        <v>139</v>
      </c>
      <c r="E86" s="39">
        <v>110667000</v>
      </c>
      <c r="F86" s="39">
        <f>+E86/2</f>
        <v>55333500</v>
      </c>
      <c r="G86" s="39">
        <f>+E86-F86</f>
        <v>55333500</v>
      </c>
      <c r="H86" s="39">
        <v>0</v>
      </c>
      <c r="I86" s="26">
        <v>511321</v>
      </c>
      <c r="J86" s="27" t="s">
        <v>67</v>
      </c>
      <c r="K86" s="96" t="s">
        <v>90</v>
      </c>
      <c r="L86" s="96" t="s">
        <v>91</v>
      </c>
      <c r="M86" s="83" t="s">
        <v>123</v>
      </c>
      <c r="N86" s="97"/>
    </row>
    <row r="87" spans="1:14" s="88" customFormat="1" ht="15">
      <c r="A87" s="4"/>
      <c r="B87" s="46"/>
      <c r="C87" s="46"/>
      <c r="D87" s="4"/>
      <c r="E87" s="46"/>
      <c r="F87" s="46"/>
      <c r="G87" s="46"/>
      <c r="H87" s="46"/>
      <c r="I87" s="4"/>
      <c r="J87" s="4"/>
      <c r="K87" s="98"/>
      <c r="L87" s="98"/>
      <c r="M87" s="99"/>
      <c r="N87" s="100"/>
    </row>
    <row r="88" spans="1:14" s="88" customFormat="1" ht="15">
      <c r="A88" s="22" t="s">
        <v>156</v>
      </c>
      <c r="B88" s="57" t="s">
        <v>35</v>
      </c>
      <c r="C88" s="29"/>
      <c r="D88" s="58"/>
      <c r="E88" s="51">
        <f>SUM(E89:E90)</f>
        <v>4800000</v>
      </c>
      <c r="F88" s="51">
        <f>SUM(F89:F90)</f>
        <v>3800000</v>
      </c>
      <c r="G88" s="51">
        <f>SUM(G89:G90)</f>
        <v>1000000</v>
      </c>
      <c r="H88" s="51">
        <f>SUM(H89:H90)</f>
        <v>0</v>
      </c>
      <c r="I88" s="29">
        <v>422000</v>
      </c>
      <c r="J88" s="127"/>
      <c r="K88" s="124"/>
      <c r="L88" s="96"/>
      <c r="M88" s="78"/>
      <c r="N88" s="33"/>
    </row>
    <row r="89" spans="1:14" ht="85.5">
      <c r="A89" s="13" t="s">
        <v>157</v>
      </c>
      <c r="B89" s="37" t="s">
        <v>104</v>
      </c>
      <c r="C89" s="37" t="s">
        <v>164</v>
      </c>
      <c r="D89" s="38" t="s">
        <v>105</v>
      </c>
      <c r="E89" s="62">
        <v>2000000</v>
      </c>
      <c r="F89" s="63">
        <v>1000000</v>
      </c>
      <c r="G89" s="63">
        <f>+E89-F89</f>
        <v>1000000</v>
      </c>
      <c r="H89" s="62">
        <v>0</v>
      </c>
      <c r="I89" s="26">
        <v>422200</v>
      </c>
      <c r="J89" s="27" t="s">
        <v>44</v>
      </c>
      <c r="K89" s="96" t="s">
        <v>91</v>
      </c>
      <c r="L89" s="96" t="s">
        <v>96</v>
      </c>
      <c r="M89" s="116" t="s">
        <v>101</v>
      </c>
      <c r="N89" s="103" t="s">
        <v>121</v>
      </c>
    </row>
    <row r="90" spans="1:14" ht="42.75">
      <c r="A90" s="20" t="s">
        <v>217</v>
      </c>
      <c r="B90" s="40" t="s">
        <v>218</v>
      </c>
      <c r="C90" s="40" t="s">
        <v>164</v>
      </c>
      <c r="D90" s="42" t="s">
        <v>105</v>
      </c>
      <c r="E90" s="63">
        <v>2800000</v>
      </c>
      <c r="F90" s="63">
        <f>+E90</f>
        <v>2800000</v>
      </c>
      <c r="G90" s="63">
        <f>+E90-F90</f>
        <v>0</v>
      </c>
      <c r="H90" s="63">
        <v>0</v>
      </c>
      <c r="I90" s="27">
        <v>422200</v>
      </c>
      <c r="J90" s="27" t="s">
        <v>44</v>
      </c>
      <c r="K90" s="96" t="s">
        <v>94</v>
      </c>
      <c r="L90" s="96" t="s">
        <v>103</v>
      </c>
      <c r="M90" s="116" t="s">
        <v>107</v>
      </c>
      <c r="N90" s="97"/>
    </row>
    <row r="91" ht="14.25">
      <c r="B91" s="64">
        <v>59019.17</v>
      </c>
    </row>
  </sheetData>
  <sheetProtection/>
  <printOptions horizontalCentered="1"/>
  <pageMargins left="0.208661417" right="0.208661417" top="0.748031496062992" bottom="0.748031496062992" header="0.31496062992126" footer="0.31496062992126"/>
  <pageSetup horizontalDpi="300" verticalDpi="300" orientation="landscape" paperSize="8" scale="65" r:id="rId1"/>
  <headerFooter>
    <oddHeader xml:space="preserve">&amp;C&amp;"Arial,Bold"&amp;18ПЛАН ЈАВНИХ НАБАВКИ РФЗО ЗА 2019. ГОДИНУ </oddHeader>
    <oddFooter>&amp;CСтрана  &amp;P</oddFooter>
  </headerFooter>
  <ignoredErrors>
    <ignoredError sqref="G58" formula="1"/>
    <ignoredError sqref="D44 D42:D43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Ksenija Bosnjak</cp:lastModifiedBy>
  <cp:lastPrinted>2019-08-13T08:55:57Z</cp:lastPrinted>
  <dcterms:created xsi:type="dcterms:W3CDTF">2014-01-30T10:48:44Z</dcterms:created>
  <dcterms:modified xsi:type="dcterms:W3CDTF">2019-08-23T12:52:11Z</dcterms:modified>
  <cp:category/>
  <cp:version/>
  <cp:contentType/>
  <cp:contentStatus/>
</cp:coreProperties>
</file>