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Javne nabavkе" sheetId="1" r:id="rId1"/>
    <sheet name="Nabavke na koje se zakon ne pri" sheetId="2" r:id="rId2"/>
  </sheets>
  <definedNames>
    <definedName name="_xlnm.Print_Area" localSheetId="0">'Javne nabavkе'!$A$1:$K$241</definedName>
    <definedName name="_xlnm.Print_Area" localSheetId="1">'Nabavke na koje se zakon ne pri'!$A$1:$K$98</definedName>
    <definedName name="_xlnm.Print_Titles" localSheetId="0">'Javne nabavkе'!$5:$6</definedName>
    <definedName name="_xlnm.Print_Titles" localSheetId="1">'Nabavke na koje se zakon ne pri'!$4:$5</definedName>
  </definedNames>
  <calcPr fullCalcOnLoad="1"/>
</workbook>
</file>

<file path=xl/sharedStrings.xml><?xml version="1.0" encoding="utf-8"?>
<sst xmlns="http://schemas.openxmlformats.org/spreadsheetml/2006/main" count="981" uniqueCount="285">
  <si>
    <t>Процењена вредност (укупно, по годинама)</t>
  </si>
  <si>
    <t>Врста поступка</t>
  </si>
  <si>
    <t xml:space="preserve">Оквирни датум </t>
  </si>
  <si>
    <t>Покретања
поступка</t>
  </si>
  <si>
    <t>Закључења
уговора</t>
  </si>
  <si>
    <t>Извршења
Уговора</t>
  </si>
  <si>
    <t>Напомена (централизација, претходно обавештење, основ из ЗЈН...)</t>
  </si>
  <si>
    <t>Редни број</t>
  </si>
  <si>
    <t>Конто</t>
  </si>
  <si>
    <t>МАШИНЕ И ОПРЕМА</t>
  </si>
  <si>
    <t>ЗГРАДЕ И ГРАЂЕВИНСКИ ОБЈЕКТИ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</si>
  <si>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</si>
  <si>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</si>
  <si>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</si>
  <si>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</si>
  <si>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</si>
  <si>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</si>
  <si>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</si>
  <si>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</si>
  <si>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</si>
  <si>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</si>
  <si>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</si>
  <si>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НАБАВКА ПОТРОШНОГ МАТЕРИЈАЛА</t>
  </si>
  <si>
    <t>3</t>
  </si>
  <si>
    <t>СТАЛНИ ТРОШКОВИ</t>
  </si>
  <si>
    <t>3.1</t>
  </si>
  <si>
    <t>3.2</t>
  </si>
  <si>
    <t>3.3</t>
  </si>
  <si>
    <t>3.4</t>
  </si>
  <si>
    <t>3.5</t>
  </si>
  <si>
    <t>УСЛУГЕ</t>
  </si>
  <si>
    <t>1</t>
  </si>
  <si>
    <t>Капитално одржавање пословних зграда и пословног простора</t>
  </si>
  <si>
    <t>2</t>
  </si>
  <si>
    <t>3.6</t>
  </si>
  <si>
    <t>4.1</t>
  </si>
  <si>
    <t>4.2</t>
  </si>
  <si>
    <t>4.3</t>
  </si>
  <si>
    <t>4.4</t>
  </si>
  <si>
    <t>Одржавање круга око пословне зграде у летњим и зимским условима</t>
  </si>
  <si>
    <t>Обука из ПП заштите</t>
  </si>
  <si>
    <t>Обука за прву помоћ</t>
  </si>
  <si>
    <t>ЈАВНЕ НАБАВКЕ</t>
  </si>
  <si>
    <t>1.2.а</t>
  </si>
  <si>
    <t xml:space="preserve"> </t>
  </si>
  <si>
    <t>РАДОВИ</t>
  </si>
  <si>
    <t>1.1.а</t>
  </si>
  <si>
    <t>1.1.б</t>
  </si>
  <si>
    <t>4</t>
  </si>
  <si>
    <t>3.7</t>
  </si>
  <si>
    <t>Читач картица</t>
  </si>
  <si>
    <t>НЕМАТЕРИЈАЛНА ИМОВИНА</t>
  </si>
  <si>
    <t>5</t>
  </si>
  <si>
    <t>5.1</t>
  </si>
  <si>
    <t>1.9</t>
  </si>
  <si>
    <t>1.10</t>
  </si>
  <si>
    <t>1.11</t>
  </si>
  <si>
    <t>1.12</t>
  </si>
  <si>
    <t>Радови на комукацијским инсталацијама (одржавање телефонске централе)</t>
  </si>
  <si>
    <t>Тонери и рибони</t>
  </si>
  <si>
    <t>Материјал за одржавање хигијене (хемијска средства за чишћење, инвентар за одржавање хигијене и остали материјал за одржавање хигијене</t>
  </si>
  <si>
    <t>Потрошни материјал за рачунарску опрему (тастатуре, мишеви, хард дискови, УТП, телефонски каблови, меморије, батерије за УПС, напајања, вентилатори)</t>
  </si>
  <si>
    <t>Преводилачке услуге</t>
  </si>
  <si>
    <t>PRESS-CLIPPING</t>
  </si>
  <si>
    <t>ТРОШКОВИ ПУТОВАЊА</t>
  </si>
  <si>
    <t>НАБАВКЕ НА КОЈЕ СЕ ЗАКОН НЕ ПРИМЕЊУЈЕ</t>
  </si>
  <si>
    <t>Основ за изузеће</t>
  </si>
  <si>
    <t>УСЛУГЕ ДИЈАЛИЗЕ</t>
  </si>
  <si>
    <t>6.1</t>
  </si>
  <si>
    <t>Отворени</t>
  </si>
  <si>
    <t>6</t>
  </si>
  <si>
    <t>Општи речник набавки</t>
  </si>
  <si>
    <t xml:space="preserve">Канцеларијски материјал (Папирна конфенција - папир и коверте, обрасци и канцеларијска галантерија)  </t>
  </si>
  <si>
    <t>09100000</t>
  </si>
  <si>
    <t xml:space="preserve">Погонска горива (бензин, дизел гориво, уља и мазива и остали материјал за превозна средства)  </t>
  </si>
  <si>
    <t>09111100</t>
  </si>
  <si>
    <t>09111400</t>
  </si>
  <si>
    <t>09135100</t>
  </si>
  <si>
    <t xml:space="preserve">Угаљ   </t>
  </si>
  <si>
    <t xml:space="preserve">Дрво   </t>
  </si>
  <si>
    <t xml:space="preserve">Лож уље  </t>
  </si>
  <si>
    <t xml:space="preserve">Вулканизерске услуге (монтажа и балансирање)  </t>
  </si>
  <si>
    <t xml:space="preserve">Услуга шлеповања са утоваром и истоваром   </t>
  </si>
  <si>
    <t xml:space="preserve">Услуга заштите имовине - ФТО    </t>
  </si>
  <si>
    <t xml:space="preserve">Услуге чишћења (одржавање хигијене)  </t>
  </si>
  <si>
    <t xml:space="preserve">Осигурање возила   </t>
  </si>
  <si>
    <t xml:space="preserve">Дератизација и дезинсекција   </t>
  </si>
  <si>
    <t>33000000 85141211</t>
  </si>
  <si>
    <t xml:space="preserve">Клима уређаји  </t>
  </si>
  <si>
    <t>30125110 30125120</t>
  </si>
  <si>
    <t>19500000 24300000 33741000 33772000</t>
  </si>
  <si>
    <t>15980000 19520000</t>
  </si>
  <si>
    <t>55110000 60400000 63510000</t>
  </si>
  <si>
    <t>МАТЕРИЈАЛ ЗА  ДИЈАЛИЗУ</t>
  </si>
  <si>
    <t xml:space="preserve">Предмет набавке </t>
  </si>
  <si>
    <t>Јавна набавка мале вредности</t>
  </si>
  <si>
    <t>Услуге хемодијализе са установама ван плана мреже</t>
  </si>
  <si>
    <t>Услуге селидбе и превоза</t>
  </si>
  <si>
    <t>Услуга одржавања економско-финансијског софтвера NEXTBIZ</t>
  </si>
  <si>
    <t>Резервисане поштанске услуге</t>
  </si>
  <si>
    <t>Поштанске услуге комерцијални сервис</t>
  </si>
  <si>
    <t xml:space="preserve">Услуга мобилне телефоније </t>
  </si>
  <si>
    <t>Службени гласник</t>
  </si>
  <si>
    <t xml:space="preserve">Различит потрошни материјал за одржавање објеката </t>
  </si>
  <si>
    <t>Безалкохолни напици и галантерија за кафе кухињу</t>
  </si>
  <si>
    <t>Услуга фиксне телефоније</t>
  </si>
  <si>
    <t>Поправка и одржавање степенишне платформе за подизање инвалидских колица</t>
  </si>
  <si>
    <t>Поправка и одржавање УПС-а</t>
  </si>
  <si>
    <t>Члан 39. Став 2. ЗЈН</t>
  </si>
  <si>
    <t>Члан 7. Став 1. Тачка 1. ЗЈН</t>
  </si>
  <si>
    <t>Остале поправке и одржавање административне опреме</t>
  </si>
  <si>
    <t>1.1.в</t>
  </si>
  <si>
    <t>3.8</t>
  </si>
  <si>
    <t>3.9</t>
  </si>
  <si>
    <t>1.2.б</t>
  </si>
  <si>
    <t>1.2.в</t>
  </si>
  <si>
    <t>1.2.г</t>
  </si>
  <si>
    <t>Различит потрошни материјал за одржавање опреме</t>
  </si>
  <si>
    <t>Материјал за перитонеумску дијализу у кућним условима</t>
  </si>
  <si>
    <t xml:space="preserve">Сервис аутомобила за потребе Филијала: Шабац, Ваљево, Смедерево, Пожаревац, Крагујевац и Јагодину)   </t>
  </si>
  <si>
    <t>Предмет набавке</t>
  </si>
  <si>
    <t>44115210      31510000      44520000</t>
  </si>
  <si>
    <t>ДОБРА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</si>
  <si>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</si>
  <si>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</si>
  <si>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</si>
  <si>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УСЛУГЕ ПО УГОВОРУ</t>
  </si>
  <si>
    <t>ПОРЕЗИ, ОБАВЕЗНЕ ТАКСЕ, КАЗНЕ И ПЕНАЛИ</t>
  </si>
  <si>
    <t>УКУПНО: ДОБРА, УСЛУГЕ И РАДОВИ</t>
  </si>
  <si>
    <t>УКУПНО: ДОБРА И УСЛУГЕ</t>
  </si>
  <si>
    <t xml:space="preserve"> за 2016.год.</t>
  </si>
  <si>
    <t>за 2016.год.</t>
  </si>
  <si>
    <t xml:space="preserve">за 2016.год. </t>
  </si>
  <si>
    <t>Услуга штампе и коричења</t>
  </si>
  <si>
    <t xml:space="preserve">Пројектовање </t>
  </si>
  <si>
    <t>Остале опште услуге</t>
  </si>
  <si>
    <t>Технички преглед и регистрација возила</t>
  </si>
  <si>
    <t>Стаклорезачке услуге</t>
  </si>
  <si>
    <t>1.2.д</t>
  </si>
  <si>
    <t>Сервис агрегата</t>
  </si>
  <si>
    <t>Поправка опреме за домаћинство</t>
  </si>
  <si>
    <t>Монтажа и демонтажа постојећих клима уређаја</t>
  </si>
  <si>
    <t>Свичеви</t>
  </si>
  <si>
    <t>Сертификат за web сервер</t>
  </si>
  <si>
    <t>Дијагностика и спашавање података са оштећеног хард диска</t>
  </si>
  <si>
    <t>ПЛАН НАБАВКИ РФЗО ЗА 2016. ГОДИНУ</t>
  </si>
  <si>
    <t>Телефонске  централе са припадајућим инсталацијама и апаратима</t>
  </si>
  <si>
    <t>Штампачи</t>
  </si>
  <si>
    <t>Бар код читачи</t>
  </si>
  <si>
    <t>Колица за архиву</t>
  </si>
  <si>
    <t>Пројектор</t>
  </si>
  <si>
    <t xml:space="preserve"> за 2016. год.</t>
  </si>
  <si>
    <t>Storage - Дирекција</t>
  </si>
  <si>
    <t xml:space="preserve">Бекап сајт - Филијала Београд  </t>
  </si>
  <si>
    <t>Бар код читач за попис</t>
  </si>
  <si>
    <t>за 2016.год</t>
  </si>
  <si>
    <t>Софтвер за администрацију</t>
  </si>
  <si>
    <t xml:space="preserve"> за 2016.год. </t>
  </si>
  <si>
    <t>Картични приступ</t>
  </si>
  <si>
    <t>Набавка застава Републике Србије</t>
  </si>
  <si>
    <t>Одржавање/сервисирање штампача</t>
  </si>
  <si>
    <t>Сервис система за складиштење података (Storag-e)</t>
  </si>
  <si>
    <t>Одржавање IBM шасија и сервера</t>
  </si>
  <si>
    <t>Радови на пасивној мрежи</t>
  </si>
  <si>
    <t xml:space="preserve">Намештај  </t>
  </si>
  <si>
    <t>Опрема за пројекат картица здравственог осигурања  (сервери, сториџ, HSM)</t>
  </si>
  <si>
    <t>2.5</t>
  </si>
  <si>
    <t>2.6</t>
  </si>
  <si>
    <t>1.2.ђ</t>
  </si>
  <si>
    <t>1.2.е</t>
  </si>
  <si>
    <t>Против пожарна опрема</t>
  </si>
  <si>
    <t>Набавка услуга у хитним случајевима (отклањање недостатака који угрожавају безбедност запослених и осигураника РФЗО)</t>
  </si>
  <si>
    <t>Текуће поправке и одржавање медицинске опреме</t>
  </si>
  <si>
    <t>Хемијски препарати за уништавање траве на крову зграде</t>
  </si>
  <si>
    <t>Печати и штамбиљи</t>
  </si>
  <si>
    <t>2.7</t>
  </si>
  <si>
    <t>Осигурање имовине и лица</t>
  </si>
  <si>
    <t>Годишња контрола и добијање атеста од овлашћеног предузећа о исправности лифтова</t>
  </si>
  <si>
    <t>Услуге превоза и хотелског смештаја</t>
  </si>
  <si>
    <t>Опрема за домаћинство</t>
  </si>
  <si>
    <t>VIII 2016</t>
  </si>
  <si>
    <t>XI 2016</t>
  </si>
  <si>
    <t>XI 2017</t>
  </si>
  <si>
    <t>I 2016</t>
  </si>
  <si>
    <t>IV 2016</t>
  </si>
  <si>
    <t>IV 2017</t>
  </si>
  <si>
    <t xml:space="preserve">Услуге чишћења (одржавање хигијене) за потребе Филијала Зрењанин и Смедерево  </t>
  </si>
  <si>
    <t>V 2016</t>
  </si>
  <si>
    <t>VIII 2017</t>
  </si>
  <si>
    <t>III 2016</t>
  </si>
  <si>
    <t>VI 2016</t>
  </si>
  <si>
    <t>VI 2017</t>
  </si>
  <si>
    <t>X 2016</t>
  </si>
  <si>
    <t>XII 2016</t>
  </si>
  <si>
    <t>XII 2017</t>
  </si>
  <si>
    <t>III 2017</t>
  </si>
  <si>
    <t>III 2018</t>
  </si>
  <si>
    <t>IX 2016</t>
  </si>
  <si>
    <t>VIII  2016</t>
  </si>
  <si>
    <t>VII 2016</t>
  </si>
  <si>
    <t>VII 2017</t>
  </si>
  <si>
    <t>II 2016</t>
  </si>
  <si>
    <t>II 2017</t>
  </si>
  <si>
    <t>IX 2017</t>
  </si>
  <si>
    <t>V 2017</t>
  </si>
  <si>
    <t>I 2017</t>
  </si>
  <si>
    <t>I 2018</t>
  </si>
  <si>
    <t xml:space="preserve">Услуга контроле параметара микроклиме+осветљености </t>
  </si>
  <si>
    <t xml:space="preserve">Отворени </t>
  </si>
  <si>
    <t xml:space="preserve">Хитни интервентни радови на пословним објектима РФЗО </t>
  </si>
  <si>
    <t>Радови по налогу инспекције</t>
  </si>
  <si>
    <t>II 2018</t>
  </si>
  <si>
    <t>за 2017.год.</t>
  </si>
  <si>
    <t xml:space="preserve">за 2017.год. </t>
  </si>
  <si>
    <t>за 2018.год.</t>
  </si>
  <si>
    <t>V 2018</t>
  </si>
  <si>
    <t>II 2019</t>
  </si>
  <si>
    <t>X 2018</t>
  </si>
  <si>
    <t xml:space="preserve">за 2018.год. </t>
  </si>
  <si>
    <t xml:space="preserve">IX 2016 </t>
  </si>
  <si>
    <t>XI 2018</t>
  </si>
  <si>
    <t xml:space="preserve">III 2018 </t>
  </si>
  <si>
    <t xml:space="preserve">Рачунарска опрема (рачунари и сервери) </t>
  </si>
  <si>
    <t>Јавне набавке за које су планиране обавезе у 2017. години реализоваће се у складу са обезбеђеним финансијским средствима у Финансијском плану за 2017. годину</t>
  </si>
  <si>
    <t>1.8</t>
  </si>
  <si>
    <t xml:space="preserve"> за 2017.год.</t>
  </si>
  <si>
    <t xml:space="preserve"> за 2018.год.</t>
  </si>
  <si>
    <t>за 2019.год.</t>
  </si>
  <si>
    <t xml:space="preserve">за 2019.год. </t>
  </si>
  <si>
    <t>III 2019</t>
  </si>
  <si>
    <t>Јавне набавке за које су планиране обавезе у 2017. и 2018. години реализоваће се у складу са обезбеђеним финансијским средствима у Финансијским плановима за 2017. и 2018. годину</t>
  </si>
  <si>
    <t>Јавна набавка за коју су планиране обавезе у 2017. години реализоваће се у складу са обезбеђеним финансијским средствима у Финансијском плану за 2017. годину</t>
  </si>
  <si>
    <t xml:space="preserve"> за 2017.год. </t>
  </si>
  <si>
    <t>4.5</t>
  </si>
  <si>
    <t>48220000 30230000</t>
  </si>
  <si>
    <t>Реконструкција и адаптација пословних објеката РФЗО</t>
  </si>
  <si>
    <t xml:space="preserve">Стручна литература за потребе Дирекције </t>
  </si>
  <si>
    <t>Антивирусни софтвер</t>
  </si>
  <si>
    <t>VII  2016</t>
  </si>
  <si>
    <t xml:space="preserve">Телефони и факс апарати </t>
  </si>
  <si>
    <t xml:space="preserve">Вода за топло/хладне напитке (са услугом коришћења апарата за воду) </t>
  </si>
  <si>
    <t>4.6</t>
  </si>
  <si>
    <t xml:space="preserve">Камере за видео надзор за потребе Дирекције РФЗО </t>
  </si>
  <si>
    <t xml:space="preserve"> за 2019.год.</t>
  </si>
  <si>
    <t>Закуп пословног простора</t>
  </si>
  <si>
    <t>2.8</t>
  </si>
  <si>
    <t>за 2020.год.</t>
  </si>
  <si>
    <t>Преговарачки</t>
  </si>
  <si>
    <t>неограничено</t>
  </si>
  <si>
    <t>Јавне набавке за које су планиране обавезе у 2017., 2018.,2019 и 2020. години реализоваће се у складу са обезбеђеним финансијским средствима у Финансијским плановима за 2017., 2018., 2019 и 2020. годину</t>
  </si>
  <si>
    <t>30192151 30192153</t>
  </si>
  <si>
    <t>Јавне набавке за које су планиране обавезе у 2017. и 2018. години реализоваће се у складу са обезбеђеним финансијским средствима у Финансијским плановима за  2017. и 2018.. Годину</t>
  </si>
  <si>
    <t>Поправка и одржавање ПП апарата, система и хидраната</t>
  </si>
  <si>
    <t xml:space="preserve">Услуга одржавања дела софтверских система (ЕТФ) </t>
  </si>
  <si>
    <t>Текуће поправке и одржавање пословних објеката РФЗО</t>
  </si>
  <si>
    <t xml:space="preserve">Поправка и одржавање лифтова   </t>
  </si>
  <si>
    <t>Одржавање термотехничких инсталација</t>
  </si>
  <si>
    <t>1.1.г</t>
  </si>
  <si>
    <t xml:space="preserve">Сервис фотокопир апарата    </t>
  </si>
  <si>
    <t>Одржавање прозивног редоследног система</t>
  </si>
  <si>
    <t>Отклањање недостатака по налогу МУП-а</t>
  </si>
  <si>
    <t xml:space="preserve">Одржавање клима уређаја </t>
  </si>
  <si>
    <t>VIII 2018</t>
  </si>
  <si>
    <t>Пословни софтвер</t>
  </si>
  <si>
    <t>1.2.ж</t>
  </si>
  <si>
    <t>1.2.з</t>
  </si>
  <si>
    <t>1.2.и</t>
  </si>
  <si>
    <t>1.2.ј</t>
  </si>
  <si>
    <t>1.13</t>
  </si>
  <si>
    <t>УПС уређаји</t>
  </si>
  <si>
    <t>3.10</t>
  </si>
  <si>
    <t>3.11</t>
  </si>
  <si>
    <t>Надзор</t>
  </si>
  <si>
    <t>1.14</t>
  </si>
  <si>
    <t>2.9</t>
  </si>
  <si>
    <t>Испитивање, узорковање и категоризација ускладиштеног фармацеутског отпада</t>
  </si>
  <si>
    <t>Предаја категоризованог фармацеутског отпада</t>
  </si>
  <si>
    <t>Услуга интернета за потебе заштитника права осигураних лица</t>
  </si>
  <si>
    <t xml:space="preserve">Продужење лиценце за Fujitsu сервере  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</si>
  <si>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 у 2017. и 2018. години реализоваће се у складу са обезбеђеним финансијским средствима у Финансијском плану за 2017. и 2018. годину</t>
  </si>
  <si>
    <t>XII 2018</t>
  </si>
  <si>
    <t>Отворени поступак</t>
  </si>
  <si>
    <t>Прозивни систем за потребе Филијале Београд</t>
  </si>
  <si>
    <t>1.1.д</t>
  </si>
  <si>
    <t>Санација дела кровног покривача и санација плафонских површина пословних просторија Филијале Панчево, насталих услед елементарне непогоде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</si>
</sst>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241A]d/m/yyyy/;@"/>
    <numFmt numFmtId="181" formatCode="0;[Red]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181" fontId="4" fillId="0" borderId="18" xfId="0" applyNumberFormat="1" applyFont="1" applyFill="1" applyBorder="1" applyAlignment="1">
      <alignment horizontal="center" vertical="center" wrapText="1"/>
    </xf>
    <xf numFmtId="181" fontId="4" fillId="0" borderId="2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Fill="1" applyBorder="1" applyAlignment="1">
      <alignment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1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4" fillId="0" borderId="0" xfId="0" applyNumberFormat="1" applyFont="1" applyFill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180" fontId="5" fillId="0" borderId="22" xfId="0" applyNumberFormat="1" applyFont="1" applyFill="1" applyBorder="1" applyAlignment="1">
      <alignment horizontal="center" vertical="center" wrapText="1"/>
    </xf>
    <xf numFmtId="181" fontId="5" fillId="0" borderId="18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0" fontId="8" fillId="0" borderId="1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0" fontId="4" fillId="0" borderId="20" xfId="0" applyNumberFormat="1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0" fontId="4" fillId="0" borderId="2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180" fontId="5" fillId="0" borderId="22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>
      <alignment horizontal="center" vertical="center" wrapText="1"/>
    </xf>
    <xf numFmtId="181" fontId="4" fillId="0" borderId="18" xfId="0" applyNumberFormat="1" applyFont="1" applyFill="1" applyBorder="1" applyAlignment="1">
      <alignment horizontal="center" vertical="center" wrapText="1"/>
    </xf>
    <xf numFmtId="181" fontId="4" fillId="0" borderId="22" xfId="0" applyNumberFormat="1" applyFont="1" applyFill="1" applyBorder="1" applyAlignment="1">
      <alignment horizontal="center" vertical="center" wrapText="1"/>
    </xf>
    <xf numFmtId="181" fontId="4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1" fontId="4" fillId="0" borderId="13" xfId="0" applyNumberFormat="1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181" fontId="5" fillId="0" borderId="13" xfId="0" applyNumberFormat="1" applyFont="1" applyFill="1" applyBorder="1" applyAlignment="1">
      <alignment horizontal="center" vertical="center" wrapText="1"/>
    </xf>
    <xf numFmtId="181" fontId="5" fillId="0" borderId="14" xfId="0" applyNumberFormat="1" applyFont="1" applyFill="1" applyBorder="1" applyAlignment="1">
      <alignment horizontal="center" vertical="center" wrapText="1"/>
    </xf>
    <xf numFmtId="181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80" fontId="8" fillId="0" borderId="18" xfId="0" applyNumberFormat="1" applyFont="1" applyFill="1" applyBorder="1" applyAlignment="1">
      <alignment horizontal="center" vertical="center" wrapText="1"/>
    </xf>
    <xf numFmtId="180" fontId="8" fillId="0" borderId="22" xfId="0" applyNumberFormat="1" applyFont="1" applyFill="1" applyBorder="1" applyAlignment="1">
      <alignment horizontal="center" vertical="center" wrapText="1"/>
    </xf>
    <xf numFmtId="180" fontId="8" fillId="0" borderId="20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81" fontId="5" fillId="0" borderId="18" xfId="0" applyNumberFormat="1" applyFont="1" applyFill="1" applyBorder="1" applyAlignment="1">
      <alignment horizontal="center" vertical="center" wrapText="1"/>
    </xf>
    <xf numFmtId="181" fontId="5" fillId="0" borderId="22" xfId="0" applyNumberFormat="1" applyFont="1" applyFill="1" applyBorder="1" applyAlignment="1">
      <alignment horizontal="center" vertical="center" wrapText="1"/>
    </xf>
    <xf numFmtId="181" fontId="5" fillId="0" borderId="20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7"/>
  <sheetViews>
    <sheetView tabSelected="1" zoomScale="110" zoomScaleNormal="110" zoomScalePageLayoutView="0" workbookViewId="0" topLeftCell="A1">
      <pane xSplit="2" ySplit="6" topLeftCell="C7" activePane="bottomRight" state="frozen"/>
      <selection pane="topLeft" activeCell="H44" activeCellId="1" sqref="K42 H44:H59"/>
      <selection pane="topRight" activeCell="H44" activeCellId="1" sqref="K42 H44:H59"/>
      <selection pane="bottomLeft" activeCell="H44" activeCellId="1" sqref="K42 H44:H59"/>
      <selection pane="bottomRight" activeCell="E20" sqref="E20"/>
    </sheetView>
  </sheetViews>
  <sheetFormatPr defaultColWidth="9.140625" defaultRowHeight="15"/>
  <cols>
    <col min="1" max="1" width="6.57421875" style="21" customWidth="1"/>
    <col min="2" max="2" width="54.28125" style="22" customWidth="1"/>
    <col min="3" max="3" width="14.57421875" style="24" customWidth="1"/>
    <col min="4" max="4" width="19.57421875" style="23" customWidth="1"/>
    <col min="5" max="5" width="14.7109375" style="23" customWidth="1"/>
    <col min="6" max="6" width="20.00390625" style="24" customWidth="1"/>
    <col min="7" max="7" width="21.28125" style="24" customWidth="1"/>
    <col min="8" max="8" width="25.7109375" style="24" customWidth="1"/>
    <col min="9" max="9" width="26.140625" style="24" customWidth="1"/>
    <col min="10" max="10" width="27.28125" style="24" customWidth="1"/>
    <col min="11" max="11" width="37.28125" style="24" customWidth="1"/>
    <col min="12" max="12" width="16.421875" style="20" customWidth="1"/>
    <col min="13" max="16384" width="9.140625" style="20" customWidth="1"/>
  </cols>
  <sheetData>
    <row r="1" spans="1:11" ht="28.5" customHeight="1">
      <c r="A1" s="240" t="s">
        <v>145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2:8" ht="20.25" customHeight="1">
      <c r="B2" s="22" t="s">
        <v>44</v>
      </c>
      <c r="C2" s="24" t="s">
        <v>44</v>
      </c>
      <c r="D2" s="23" t="s">
        <v>44</v>
      </c>
      <c r="H2" s="24" t="s">
        <v>44</v>
      </c>
    </row>
    <row r="3" spans="1:11" ht="20.25">
      <c r="A3" s="241" t="s">
        <v>42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 ht="20.25">
      <c r="A4" s="43"/>
      <c r="B4" s="43" t="s">
        <v>44</v>
      </c>
      <c r="C4" s="43"/>
      <c r="D4" s="43" t="s">
        <v>44</v>
      </c>
      <c r="E4" s="43"/>
      <c r="F4" s="43"/>
      <c r="G4" s="43"/>
      <c r="H4" s="43"/>
      <c r="I4" s="43"/>
      <c r="J4" s="43"/>
      <c r="K4" s="43"/>
    </row>
    <row r="5" spans="1:11" ht="39" customHeight="1">
      <c r="A5" s="242" t="s">
        <v>7</v>
      </c>
      <c r="B5" s="243" t="s">
        <v>120</v>
      </c>
      <c r="C5" s="243" t="s">
        <v>71</v>
      </c>
      <c r="D5" s="244" t="s">
        <v>0</v>
      </c>
      <c r="E5" s="245"/>
      <c r="F5" s="179" t="s">
        <v>8</v>
      </c>
      <c r="G5" s="243" t="s">
        <v>1</v>
      </c>
      <c r="H5" s="243" t="s">
        <v>2</v>
      </c>
      <c r="I5" s="243"/>
      <c r="J5" s="243"/>
      <c r="K5" s="243" t="s">
        <v>6</v>
      </c>
    </row>
    <row r="6" spans="1:11" ht="29.25" customHeight="1">
      <c r="A6" s="242"/>
      <c r="B6" s="243"/>
      <c r="C6" s="243"/>
      <c r="D6" s="246"/>
      <c r="E6" s="247"/>
      <c r="F6" s="181"/>
      <c r="G6" s="243"/>
      <c r="H6" s="25" t="s">
        <v>3</v>
      </c>
      <c r="I6" s="25" t="s">
        <v>4</v>
      </c>
      <c r="J6" s="25" t="s">
        <v>5</v>
      </c>
      <c r="K6" s="243"/>
    </row>
    <row r="7" spans="1:12" ht="15">
      <c r="A7" s="191"/>
      <c r="B7" s="179" t="s">
        <v>128</v>
      </c>
      <c r="C7" s="179"/>
      <c r="D7" s="87">
        <f>D8+D9+D10+D11+D12</f>
        <v>2510943935.4</v>
      </c>
      <c r="E7" s="27"/>
      <c r="F7" s="145"/>
      <c r="G7" s="133"/>
      <c r="H7" s="133"/>
      <c r="I7" s="133"/>
      <c r="J7" s="133"/>
      <c r="K7" s="176"/>
      <c r="L7" s="100"/>
    </row>
    <row r="8" spans="1:12" ht="15">
      <c r="A8" s="192"/>
      <c r="B8" s="180"/>
      <c r="C8" s="180"/>
      <c r="D8" s="86">
        <f>D15+D79+D236</f>
        <v>629409888.0683333</v>
      </c>
      <c r="E8" s="85" t="s">
        <v>131</v>
      </c>
      <c r="F8" s="146"/>
      <c r="G8" s="134"/>
      <c r="H8" s="134"/>
      <c r="I8" s="134"/>
      <c r="J8" s="134"/>
      <c r="K8" s="177"/>
      <c r="L8" s="100"/>
    </row>
    <row r="9" spans="1:12" ht="15">
      <c r="A9" s="192"/>
      <c r="B9" s="180"/>
      <c r="C9" s="180"/>
      <c r="D9" s="86">
        <f>D16+D80</f>
        <v>1120889880.6616666</v>
      </c>
      <c r="E9" s="85" t="s">
        <v>212</v>
      </c>
      <c r="F9" s="146"/>
      <c r="G9" s="134"/>
      <c r="H9" s="134"/>
      <c r="I9" s="134"/>
      <c r="J9" s="134"/>
      <c r="K9" s="177"/>
      <c r="L9" s="100"/>
    </row>
    <row r="10" spans="1:12" ht="15">
      <c r="A10" s="192"/>
      <c r="B10" s="180"/>
      <c r="C10" s="180"/>
      <c r="D10" s="86">
        <f>D17+D81</f>
        <v>742705000.0033333</v>
      </c>
      <c r="E10" s="85" t="s">
        <v>214</v>
      </c>
      <c r="F10" s="146"/>
      <c r="G10" s="134"/>
      <c r="H10" s="134"/>
      <c r="I10" s="134"/>
      <c r="J10" s="134"/>
      <c r="K10" s="177"/>
      <c r="L10" s="100"/>
    </row>
    <row r="11" spans="1:12" ht="15">
      <c r="A11" s="192"/>
      <c r="B11" s="180"/>
      <c r="C11" s="180"/>
      <c r="D11" s="86">
        <f>D82</f>
        <v>17339166.666666664</v>
      </c>
      <c r="E11" s="85" t="s">
        <v>227</v>
      </c>
      <c r="F11" s="146"/>
      <c r="G11" s="134"/>
      <c r="H11" s="134"/>
      <c r="I11" s="134"/>
      <c r="J11" s="134"/>
      <c r="K11" s="177"/>
      <c r="L11" s="100"/>
    </row>
    <row r="12" spans="1:11" ht="15">
      <c r="A12" s="193"/>
      <c r="B12" s="181"/>
      <c r="C12" s="181"/>
      <c r="D12" s="88">
        <f>D83</f>
        <v>600000</v>
      </c>
      <c r="E12" s="89" t="s">
        <v>246</v>
      </c>
      <c r="F12" s="147"/>
      <c r="G12" s="135"/>
      <c r="H12" s="135"/>
      <c r="I12" s="135"/>
      <c r="J12" s="135"/>
      <c r="K12" s="178"/>
    </row>
    <row r="13" spans="1:11" ht="15" customHeight="1">
      <c r="A13" s="153"/>
      <c r="B13" s="200"/>
      <c r="C13" s="200"/>
      <c r="D13" s="200"/>
      <c r="E13" s="200"/>
      <c r="F13" s="200"/>
      <c r="G13" s="200"/>
      <c r="H13" s="200"/>
      <c r="I13" s="200"/>
      <c r="J13" s="200"/>
      <c r="K13" s="201"/>
    </row>
    <row r="14" spans="1:11" ht="15">
      <c r="A14" s="151"/>
      <c r="B14" s="148" t="s">
        <v>122</v>
      </c>
      <c r="C14" s="148"/>
      <c r="D14" s="26">
        <f>D15+D16+D17</f>
        <v>1554176500</v>
      </c>
      <c r="E14" s="87"/>
      <c r="F14" s="145"/>
      <c r="G14" s="133"/>
      <c r="H14" s="133"/>
      <c r="I14" s="133"/>
      <c r="J14" s="133"/>
      <c r="K14" s="133"/>
    </row>
    <row r="15" spans="1:11" ht="15">
      <c r="A15" s="152"/>
      <c r="B15" s="149"/>
      <c r="C15" s="149"/>
      <c r="D15" s="84">
        <f>D19+D36+D46+D64+D70</f>
        <v>182145666.66333333</v>
      </c>
      <c r="E15" s="86" t="s">
        <v>131</v>
      </c>
      <c r="F15" s="146"/>
      <c r="G15" s="134"/>
      <c r="H15" s="134"/>
      <c r="I15" s="134"/>
      <c r="J15" s="134"/>
      <c r="K15" s="134"/>
    </row>
    <row r="16" spans="1:11" ht="15">
      <c r="A16" s="152"/>
      <c r="B16" s="149"/>
      <c r="C16" s="149"/>
      <c r="D16" s="84">
        <f>D37+D47+D71</f>
        <v>744114166.6666666</v>
      </c>
      <c r="E16" s="86" t="s">
        <v>212</v>
      </c>
      <c r="F16" s="146"/>
      <c r="G16" s="134"/>
      <c r="H16" s="134"/>
      <c r="I16" s="134"/>
      <c r="J16" s="134"/>
      <c r="K16" s="134"/>
    </row>
    <row r="17" spans="1:11" ht="15">
      <c r="A17" s="153"/>
      <c r="B17" s="150"/>
      <c r="C17" s="150"/>
      <c r="D17" s="90">
        <f>D72</f>
        <v>627916666.67</v>
      </c>
      <c r="E17" s="88" t="s">
        <v>214</v>
      </c>
      <c r="F17" s="147"/>
      <c r="G17" s="135"/>
      <c r="H17" s="135"/>
      <c r="I17" s="135"/>
      <c r="J17" s="135"/>
      <c r="K17" s="135"/>
    </row>
    <row r="18" spans="1:11" ht="15" customHeight="1">
      <c r="A18" s="173"/>
      <c r="B18" s="174"/>
      <c r="C18" s="174"/>
      <c r="D18" s="174"/>
      <c r="E18" s="174"/>
      <c r="F18" s="174"/>
      <c r="G18" s="174"/>
      <c r="H18" s="174"/>
      <c r="I18" s="174"/>
      <c r="J18" s="174"/>
      <c r="K18" s="175"/>
    </row>
    <row r="19" spans="1:13" s="28" customFormat="1" ht="21.75" customHeight="1">
      <c r="A19" s="57">
        <v>1</v>
      </c>
      <c r="B19" s="54" t="s">
        <v>9</v>
      </c>
      <c r="C19" s="108" t="s">
        <v>44</v>
      </c>
      <c r="D19" s="26">
        <f>SUM(D20:D33)</f>
        <v>67565000</v>
      </c>
      <c r="E19" s="27" t="s">
        <v>131</v>
      </c>
      <c r="F19" s="113">
        <v>512000</v>
      </c>
      <c r="G19" s="46" t="s">
        <v>44</v>
      </c>
      <c r="H19" s="111"/>
      <c r="I19" s="111"/>
      <c r="J19" s="111"/>
      <c r="K19" s="114"/>
      <c r="M19" s="20"/>
    </row>
    <row r="20" spans="1:12" ht="28.5">
      <c r="A20" s="47" t="s">
        <v>11</v>
      </c>
      <c r="B20" s="48" t="s">
        <v>164</v>
      </c>
      <c r="C20" s="45">
        <v>39100000</v>
      </c>
      <c r="D20" s="39">
        <v>2500000</v>
      </c>
      <c r="E20" s="40" t="s">
        <v>131</v>
      </c>
      <c r="F20" s="49">
        <v>512211</v>
      </c>
      <c r="G20" s="35" t="s">
        <v>95</v>
      </c>
      <c r="H20" s="35" t="s">
        <v>201</v>
      </c>
      <c r="I20" s="35" t="s">
        <v>184</v>
      </c>
      <c r="J20" s="35" t="s">
        <v>193</v>
      </c>
      <c r="K20" s="252"/>
      <c r="L20" s="28"/>
    </row>
    <row r="21" spans="1:12" ht="29.25" customHeight="1">
      <c r="A21" s="30" t="s">
        <v>12</v>
      </c>
      <c r="B21" s="31" t="s">
        <v>222</v>
      </c>
      <c r="C21" s="32">
        <v>30200000</v>
      </c>
      <c r="D21" s="39">
        <v>22985000</v>
      </c>
      <c r="E21" s="40" t="s">
        <v>131</v>
      </c>
      <c r="F21" s="38">
        <v>512221</v>
      </c>
      <c r="G21" s="35" t="s">
        <v>69</v>
      </c>
      <c r="H21" s="35" t="s">
        <v>184</v>
      </c>
      <c r="I21" s="35" t="s">
        <v>199</v>
      </c>
      <c r="J21" s="35" t="s">
        <v>193</v>
      </c>
      <c r="K21" s="253"/>
      <c r="L21" s="28"/>
    </row>
    <row r="22" spans="1:12" ht="29.25" customHeight="1">
      <c r="A22" s="30" t="s">
        <v>13</v>
      </c>
      <c r="B22" s="31" t="s">
        <v>146</v>
      </c>
      <c r="C22" s="32">
        <v>32551200</v>
      </c>
      <c r="D22" s="39">
        <v>1040000</v>
      </c>
      <c r="E22" s="40" t="s">
        <v>131</v>
      </c>
      <c r="F22" s="38">
        <v>512231</v>
      </c>
      <c r="G22" s="35" t="s">
        <v>95</v>
      </c>
      <c r="H22" s="35" t="s">
        <v>187</v>
      </c>
      <c r="I22" s="35" t="s">
        <v>190</v>
      </c>
      <c r="J22" s="35" t="s">
        <v>193</v>
      </c>
      <c r="K22" s="253"/>
      <c r="L22" s="28"/>
    </row>
    <row r="23" spans="1:14" ht="28.5">
      <c r="A23" s="47" t="s">
        <v>14</v>
      </c>
      <c r="B23" s="31" t="s">
        <v>170</v>
      </c>
      <c r="C23" s="32">
        <v>35111000</v>
      </c>
      <c r="D23" s="39">
        <v>1000000</v>
      </c>
      <c r="E23" s="40" t="s">
        <v>131</v>
      </c>
      <c r="F23" s="38">
        <v>512811</v>
      </c>
      <c r="G23" s="35" t="s">
        <v>95</v>
      </c>
      <c r="H23" s="35" t="s">
        <v>189</v>
      </c>
      <c r="I23" s="35" t="s">
        <v>187</v>
      </c>
      <c r="J23" s="35" t="s">
        <v>199</v>
      </c>
      <c r="K23" s="253"/>
      <c r="N23" s="28"/>
    </row>
    <row r="24" spans="1:16" ht="15">
      <c r="A24" s="30" t="s">
        <v>15</v>
      </c>
      <c r="B24" s="31" t="s">
        <v>147</v>
      </c>
      <c r="C24" s="32">
        <v>30232000</v>
      </c>
      <c r="D24" s="39">
        <v>12500000</v>
      </c>
      <c r="E24" s="40" t="s">
        <v>131</v>
      </c>
      <c r="F24" s="38">
        <v>512221</v>
      </c>
      <c r="G24" s="35" t="s">
        <v>69</v>
      </c>
      <c r="H24" s="35" t="s">
        <v>184</v>
      </c>
      <c r="I24" s="35" t="s">
        <v>199</v>
      </c>
      <c r="J24" s="35" t="s">
        <v>193</v>
      </c>
      <c r="K24" s="253"/>
      <c r="M24" s="28"/>
      <c r="P24" s="28"/>
    </row>
    <row r="25" spans="1:16" ht="28.5">
      <c r="A25" s="30" t="s">
        <v>16</v>
      </c>
      <c r="B25" s="31" t="s">
        <v>242</v>
      </c>
      <c r="C25" s="32">
        <v>32323500</v>
      </c>
      <c r="D25" s="39">
        <v>600000</v>
      </c>
      <c r="E25" s="40" t="s">
        <v>131</v>
      </c>
      <c r="F25" s="38">
        <v>512241</v>
      </c>
      <c r="G25" s="35" t="s">
        <v>95</v>
      </c>
      <c r="H25" s="115" t="s">
        <v>199</v>
      </c>
      <c r="I25" s="35" t="s">
        <v>197</v>
      </c>
      <c r="J25" s="35" t="s">
        <v>193</v>
      </c>
      <c r="K25" s="253"/>
      <c r="O25" s="28"/>
      <c r="P25" s="28"/>
    </row>
    <row r="26" spans="1:11" ht="28.5">
      <c r="A26" s="47" t="s">
        <v>17</v>
      </c>
      <c r="B26" s="31" t="s">
        <v>88</v>
      </c>
      <c r="C26" s="32">
        <v>42512200</v>
      </c>
      <c r="D26" s="39">
        <v>4000000</v>
      </c>
      <c r="E26" s="40" t="s">
        <v>131</v>
      </c>
      <c r="F26" s="38">
        <v>512251</v>
      </c>
      <c r="G26" s="35" t="s">
        <v>95</v>
      </c>
      <c r="H26" s="115" t="s">
        <v>189</v>
      </c>
      <c r="I26" s="35" t="s">
        <v>187</v>
      </c>
      <c r="J26" s="35" t="s">
        <v>199</v>
      </c>
      <c r="K26" s="253"/>
    </row>
    <row r="27" spans="1:11" ht="28.5">
      <c r="A27" s="30" t="s">
        <v>224</v>
      </c>
      <c r="B27" s="31" t="s">
        <v>165</v>
      </c>
      <c r="C27" s="32" t="s">
        <v>234</v>
      </c>
      <c r="D27" s="39">
        <v>10000000</v>
      </c>
      <c r="E27" s="40" t="s">
        <v>131</v>
      </c>
      <c r="F27" s="38">
        <v>512221</v>
      </c>
      <c r="G27" s="35" t="s">
        <v>69</v>
      </c>
      <c r="H27" s="115" t="s">
        <v>201</v>
      </c>
      <c r="I27" s="35" t="s">
        <v>187</v>
      </c>
      <c r="J27" s="35" t="s">
        <v>193</v>
      </c>
      <c r="K27" s="253"/>
    </row>
    <row r="28" spans="1:11" ht="28.5">
      <c r="A28" s="47" t="s">
        <v>54</v>
      </c>
      <c r="B28" s="31" t="s">
        <v>152</v>
      </c>
      <c r="C28" s="32">
        <v>30230000</v>
      </c>
      <c r="D28" s="39">
        <v>3500000</v>
      </c>
      <c r="E28" s="40" t="s">
        <v>131</v>
      </c>
      <c r="F28" s="38">
        <v>512221</v>
      </c>
      <c r="G28" s="35" t="s">
        <v>95</v>
      </c>
      <c r="H28" s="115" t="s">
        <v>189</v>
      </c>
      <c r="I28" s="35" t="s">
        <v>184</v>
      </c>
      <c r="J28" s="35" t="s">
        <v>193</v>
      </c>
      <c r="K28" s="253"/>
    </row>
    <row r="29" spans="1:11" ht="14.25">
      <c r="A29" s="30" t="s">
        <v>55</v>
      </c>
      <c r="B29" s="31" t="s">
        <v>153</v>
      </c>
      <c r="C29" s="32">
        <v>72910000</v>
      </c>
      <c r="D29" s="39">
        <v>6000000</v>
      </c>
      <c r="E29" s="40" t="s">
        <v>131</v>
      </c>
      <c r="F29" s="38">
        <v>512221</v>
      </c>
      <c r="G29" s="35" t="s">
        <v>69</v>
      </c>
      <c r="H29" s="115" t="s">
        <v>201</v>
      </c>
      <c r="I29" s="35" t="s">
        <v>187</v>
      </c>
      <c r="J29" s="35" t="s">
        <v>193</v>
      </c>
      <c r="K29" s="253"/>
    </row>
    <row r="30" spans="1:11" ht="28.5">
      <c r="A30" s="30" t="s">
        <v>56</v>
      </c>
      <c r="B30" s="31" t="s">
        <v>154</v>
      </c>
      <c r="C30" s="32">
        <v>30216130</v>
      </c>
      <c r="D30" s="39">
        <v>1500000</v>
      </c>
      <c r="E30" s="40" t="s">
        <v>131</v>
      </c>
      <c r="F30" s="38">
        <v>512221</v>
      </c>
      <c r="G30" s="35" t="s">
        <v>95</v>
      </c>
      <c r="H30" s="115" t="s">
        <v>187</v>
      </c>
      <c r="I30" s="35" t="s">
        <v>199</v>
      </c>
      <c r="J30" s="35" t="s">
        <v>193</v>
      </c>
      <c r="K30" s="253"/>
    </row>
    <row r="31" spans="1:16" ht="28.5">
      <c r="A31" s="30" t="s">
        <v>57</v>
      </c>
      <c r="B31" s="31" t="s">
        <v>142</v>
      </c>
      <c r="C31" s="32">
        <v>30237120</v>
      </c>
      <c r="D31" s="39">
        <v>900000</v>
      </c>
      <c r="E31" s="40" t="s">
        <v>131</v>
      </c>
      <c r="F31" s="38">
        <v>512232</v>
      </c>
      <c r="G31" s="35" t="s">
        <v>95</v>
      </c>
      <c r="H31" s="35" t="s">
        <v>197</v>
      </c>
      <c r="I31" s="35" t="s">
        <v>181</v>
      </c>
      <c r="J31" s="35" t="s">
        <v>193</v>
      </c>
      <c r="K31" s="253"/>
      <c r="O31" s="28"/>
      <c r="P31" s="28"/>
    </row>
    <row r="32" spans="1:16" ht="28.5">
      <c r="A32" s="30" t="s">
        <v>268</v>
      </c>
      <c r="B32" s="31" t="s">
        <v>269</v>
      </c>
      <c r="C32" s="32">
        <v>31100000</v>
      </c>
      <c r="D32" s="39">
        <v>740000</v>
      </c>
      <c r="E32" s="40" t="s">
        <v>131</v>
      </c>
      <c r="F32" s="38">
        <v>512221</v>
      </c>
      <c r="G32" s="35" t="s">
        <v>95</v>
      </c>
      <c r="H32" s="35" t="s">
        <v>180</v>
      </c>
      <c r="I32" s="35" t="s">
        <v>197</v>
      </c>
      <c r="J32" s="35" t="s">
        <v>193</v>
      </c>
      <c r="K32" s="254"/>
      <c r="O32" s="28"/>
      <c r="P32" s="28"/>
    </row>
    <row r="33" spans="1:16" ht="28.5">
      <c r="A33" s="30" t="s">
        <v>273</v>
      </c>
      <c r="B33" s="31" t="s">
        <v>282</v>
      </c>
      <c r="C33" s="32">
        <v>32340000</v>
      </c>
      <c r="D33" s="39">
        <v>300000</v>
      </c>
      <c r="E33" s="40" t="s">
        <v>131</v>
      </c>
      <c r="F33" s="38">
        <v>512241</v>
      </c>
      <c r="G33" s="35" t="s">
        <v>95</v>
      </c>
      <c r="H33" s="35" t="s">
        <v>180</v>
      </c>
      <c r="I33" s="35" t="s">
        <v>197</v>
      </c>
      <c r="J33" s="35" t="s">
        <v>194</v>
      </c>
      <c r="K33" s="128"/>
      <c r="O33" s="28"/>
      <c r="P33" s="28"/>
    </row>
    <row r="34" spans="1:11" ht="14.25">
      <c r="A34" s="173"/>
      <c r="B34" s="174"/>
      <c r="C34" s="174"/>
      <c r="D34" s="213"/>
      <c r="E34" s="213"/>
      <c r="F34" s="174"/>
      <c r="G34" s="174"/>
      <c r="H34" s="174"/>
      <c r="I34" s="174"/>
      <c r="J34" s="174"/>
      <c r="K34" s="175"/>
    </row>
    <row r="35" spans="1:16" ht="15" customHeight="1">
      <c r="A35" s="194" t="s">
        <v>33</v>
      </c>
      <c r="B35" s="179" t="s">
        <v>51</v>
      </c>
      <c r="C35" s="154"/>
      <c r="D35" s="26">
        <f>D36+D37</f>
        <v>9903500</v>
      </c>
      <c r="E35" s="27"/>
      <c r="F35" s="223">
        <v>515000</v>
      </c>
      <c r="G35" s="133"/>
      <c r="H35" s="133"/>
      <c r="I35" s="133"/>
      <c r="J35" s="176"/>
      <c r="K35" s="130" t="s">
        <v>223</v>
      </c>
      <c r="O35" s="28"/>
      <c r="P35" s="28"/>
    </row>
    <row r="36" spans="1:16" ht="15">
      <c r="A36" s="195"/>
      <c r="B36" s="180"/>
      <c r="C36" s="155"/>
      <c r="D36" s="84">
        <f>D39+D41+D42+D43</f>
        <v>6903500</v>
      </c>
      <c r="E36" s="85" t="s">
        <v>132</v>
      </c>
      <c r="F36" s="224"/>
      <c r="G36" s="134"/>
      <c r="H36" s="134"/>
      <c r="I36" s="134"/>
      <c r="J36" s="177"/>
      <c r="K36" s="131"/>
      <c r="O36" s="28"/>
      <c r="P36" s="28"/>
    </row>
    <row r="37" spans="1:16" ht="15">
      <c r="A37" s="196"/>
      <c r="B37" s="181"/>
      <c r="C37" s="156"/>
      <c r="D37" s="90">
        <f>D40</f>
        <v>3000000</v>
      </c>
      <c r="E37" s="89" t="s">
        <v>213</v>
      </c>
      <c r="F37" s="225"/>
      <c r="G37" s="135"/>
      <c r="H37" s="135"/>
      <c r="I37" s="135"/>
      <c r="J37" s="178"/>
      <c r="K37" s="131"/>
      <c r="O37" s="28"/>
      <c r="P37" s="28"/>
    </row>
    <row r="38" spans="1:16" ht="15">
      <c r="A38" s="191" t="s">
        <v>18</v>
      </c>
      <c r="B38" s="206" t="s">
        <v>237</v>
      </c>
      <c r="C38" s="157">
        <v>48760000</v>
      </c>
      <c r="D38" s="33">
        <v>3000000</v>
      </c>
      <c r="E38" s="82"/>
      <c r="F38" s="160">
        <v>515111</v>
      </c>
      <c r="G38" s="133" t="s">
        <v>281</v>
      </c>
      <c r="H38" s="133" t="s">
        <v>197</v>
      </c>
      <c r="I38" s="133" t="s">
        <v>181</v>
      </c>
      <c r="J38" s="133" t="s">
        <v>182</v>
      </c>
      <c r="K38" s="131"/>
      <c r="O38" s="28"/>
      <c r="P38" s="28"/>
    </row>
    <row r="39" spans="1:16" ht="15">
      <c r="A39" s="192"/>
      <c r="B39" s="207"/>
      <c r="C39" s="158"/>
      <c r="D39" s="33">
        <f>D38/12*0</f>
        <v>0</v>
      </c>
      <c r="E39" s="82" t="s">
        <v>131</v>
      </c>
      <c r="F39" s="161"/>
      <c r="G39" s="134"/>
      <c r="H39" s="134"/>
      <c r="I39" s="134"/>
      <c r="J39" s="134"/>
      <c r="K39" s="131"/>
      <c r="O39" s="28"/>
      <c r="P39" s="28"/>
    </row>
    <row r="40" spans="1:16" ht="15">
      <c r="A40" s="193"/>
      <c r="B40" s="208"/>
      <c r="C40" s="159"/>
      <c r="D40" s="36">
        <f>D38/12*12</f>
        <v>3000000</v>
      </c>
      <c r="E40" s="37" t="s">
        <v>212</v>
      </c>
      <c r="F40" s="162"/>
      <c r="G40" s="135"/>
      <c r="H40" s="135"/>
      <c r="I40" s="135"/>
      <c r="J40" s="135"/>
      <c r="K40" s="131"/>
      <c r="O40" s="28"/>
      <c r="P40" s="28"/>
    </row>
    <row r="41" spans="1:16" ht="30.75" customHeight="1">
      <c r="A41" s="30" t="s">
        <v>19</v>
      </c>
      <c r="B41" s="66" t="s">
        <v>156</v>
      </c>
      <c r="C41" s="34">
        <v>48400000</v>
      </c>
      <c r="D41" s="33">
        <v>1000000</v>
      </c>
      <c r="E41" s="82" t="s">
        <v>131</v>
      </c>
      <c r="F41" s="38">
        <v>515111</v>
      </c>
      <c r="G41" s="35" t="s">
        <v>281</v>
      </c>
      <c r="H41" s="35" t="s">
        <v>184</v>
      </c>
      <c r="I41" s="35" t="s">
        <v>190</v>
      </c>
      <c r="J41" s="35" t="s">
        <v>193</v>
      </c>
      <c r="K41" s="131"/>
      <c r="O41" s="28"/>
      <c r="P41" s="28"/>
    </row>
    <row r="42" spans="1:16" ht="33.75" customHeight="1">
      <c r="A42" s="30" t="s">
        <v>20</v>
      </c>
      <c r="B42" s="66" t="s">
        <v>263</v>
      </c>
      <c r="C42" s="34">
        <v>32420000</v>
      </c>
      <c r="D42" s="39">
        <v>4983500</v>
      </c>
      <c r="E42" s="40" t="s">
        <v>131</v>
      </c>
      <c r="F42" s="38">
        <v>515192</v>
      </c>
      <c r="G42" s="35" t="s">
        <v>281</v>
      </c>
      <c r="H42" s="35" t="s">
        <v>184</v>
      </c>
      <c r="I42" s="35" t="s">
        <v>190</v>
      </c>
      <c r="J42" s="35" t="s">
        <v>193</v>
      </c>
      <c r="K42" s="131"/>
      <c r="O42" s="28"/>
      <c r="P42" s="28"/>
    </row>
    <row r="43" spans="1:16" ht="30.75" customHeight="1">
      <c r="A43" s="30" t="s">
        <v>21</v>
      </c>
      <c r="B43" s="31" t="s">
        <v>278</v>
      </c>
      <c r="C43" s="32">
        <v>32420000</v>
      </c>
      <c r="D43" s="39">
        <v>920000</v>
      </c>
      <c r="E43" s="40" t="s">
        <v>131</v>
      </c>
      <c r="F43" s="34">
        <v>515192</v>
      </c>
      <c r="G43" s="34" t="s">
        <v>95</v>
      </c>
      <c r="H43" s="35" t="s">
        <v>187</v>
      </c>
      <c r="I43" s="35" t="s">
        <v>199</v>
      </c>
      <c r="J43" s="35" t="s">
        <v>200</v>
      </c>
      <c r="K43" s="132"/>
      <c r="O43" s="28"/>
      <c r="P43" s="28"/>
    </row>
    <row r="44" spans="1:11" ht="14.25">
      <c r="A44" s="104"/>
      <c r="B44" s="105"/>
      <c r="C44" s="105"/>
      <c r="D44" s="106"/>
      <c r="E44" s="106"/>
      <c r="F44" s="105"/>
      <c r="G44" s="105"/>
      <c r="H44" s="105"/>
      <c r="I44" s="105"/>
      <c r="J44" s="105"/>
      <c r="K44" s="107"/>
    </row>
    <row r="45" spans="1:16" s="29" customFormat="1" ht="15">
      <c r="A45" s="194" t="s">
        <v>23</v>
      </c>
      <c r="B45" s="179" t="s">
        <v>22</v>
      </c>
      <c r="C45" s="154"/>
      <c r="D45" s="26">
        <f>D46+D47</f>
        <v>98940000</v>
      </c>
      <c r="E45" s="27"/>
      <c r="F45" s="223">
        <v>426000</v>
      </c>
      <c r="G45" s="142"/>
      <c r="H45" s="142"/>
      <c r="I45" s="142"/>
      <c r="J45" s="139"/>
      <c r="K45" s="230" t="s">
        <v>223</v>
      </c>
      <c r="L45" s="20"/>
      <c r="M45" s="28"/>
      <c r="N45" s="20"/>
      <c r="O45" s="20"/>
      <c r="P45" s="20"/>
    </row>
    <row r="46" spans="1:16" s="29" customFormat="1" ht="15">
      <c r="A46" s="195"/>
      <c r="B46" s="180"/>
      <c r="C46" s="155"/>
      <c r="D46" s="84">
        <f>D49+D52+D55+D58+D60+D61+D62</f>
        <v>42825833.33333333</v>
      </c>
      <c r="E46" s="85" t="s">
        <v>132</v>
      </c>
      <c r="F46" s="224"/>
      <c r="G46" s="143"/>
      <c r="H46" s="143"/>
      <c r="I46" s="143"/>
      <c r="J46" s="140"/>
      <c r="K46" s="230"/>
      <c r="L46" s="20"/>
      <c r="M46" s="28"/>
      <c r="N46" s="20"/>
      <c r="O46" s="20"/>
      <c r="P46" s="20"/>
    </row>
    <row r="47" spans="1:16" s="29" customFormat="1" ht="15">
      <c r="A47" s="196"/>
      <c r="B47" s="181"/>
      <c r="C47" s="156"/>
      <c r="D47" s="90">
        <f>D50+D53+D56+D59</f>
        <v>56114166.666666664</v>
      </c>
      <c r="E47" s="89" t="s">
        <v>213</v>
      </c>
      <c r="F47" s="225"/>
      <c r="G47" s="144"/>
      <c r="H47" s="144"/>
      <c r="I47" s="144"/>
      <c r="J47" s="141"/>
      <c r="K47" s="230"/>
      <c r="L47" s="20"/>
      <c r="M47" s="28"/>
      <c r="N47" s="20"/>
      <c r="O47" s="20"/>
      <c r="P47" s="20"/>
    </row>
    <row r="48" spans="1:16" s="29" customFormat="1" ht="15" customHeight="1">
      <c r="A48" s="191" t="s">
        <v>25</v>
      </c>
      <c r="B48" s="206" t="s">
        <v>72</v>
      </c>
      <c r="C48" s="157">
        <v>30192000</v>
      </c>
      <c r="D48" s="33">
        <v>22465000</v>
      </c>
      <c r="E48" s="82"/>
      <c r="F48" s="160">
        <v>426111</v>
      </c>
      <c r="G48" s="133" t="s">
        <v>69</v>
      </c>
      <c r="H48" s="133" t="s">
        <v>187</v>
      </c>
      <c r="I48" s="133" t="s">
        <v>198</v>
      </c>
      <c r="J48" s="133" t="s">
        <v>188</v>
      </c>
      <c r="K48" s="230"/>
      <c r="L48" s="20"/>
      <c r="M48" s="28"/>
      <c r="N48" s="20"/>
      <c r="O48" s="20"/>
      <c r="P48" s="20"/>
    </row>
    <row r="49" spans="1:16" s="29" customFormat="1" ht="15">
      <c r="A49" s="192"/>
      <c r="B49" s="207"/>
      <c r="C49" s="158"/>
      <c r="D49" s="33">
        <f>D48/12*4</f>
        <v>7488333.333333333</v>
      </c>
      <c r="E49" s="82" t="s">
        <v>131</v>
      </c>
      <c r="F49" s="161"/>
      <c r="G49" s="134"/>
      <c r="H49" s="134"/>
      <c r="I49" s="134"/>
      <c r="J49" s="134"/>
      <c r="K49" s="230"/>
      <c r="L49" s="20"/>
      <c r="M49" s="28"/>
      <c r="N49" s="20"/>
      <c r="O49" s="20"/>
      <c r="P49" s="20"/>
    </row>
    <row r="50" spans="1:16" s="29" customFormat="1" ht="15">
      <c r="A50" s="193"/>
      <c r="B50" s="208"/>
      <c r="C50" s="159"/>
      <c r="D50" s="33">
        <f>D48/12*8</f>
        <v>14976666.666666666</v>
      </c>
      <c r="E50" s="82" t="s">
        <v>212</v>
      </c>
      <c r="F50" s="162"/>
      <c r="G50" s="135"/>
      <c r="H50" s="135"/>
      <c r="I50" s="135"/>
      <c r="J50" s="135"/>
      <c r="K50" s="230"/>
      <c r="L50" s="20"/>
      <c r="M50" s="28"/>
      <c r="N50" s="20"/>
      <c r="O50" s="20"/>
      <c r="P50" s="20"/>
    </row>
    <row r="51" spans="1:11" ht="14.25" customHeight="1">
      <c r="A51" s="191" t="s">
        <v>26</v>
      </c>
      <c r="B51" s="206" t="s">
        <v>59</v>
      </c>
      <c r="C51" s="157" t="s">
        <v>89</v>
      </c>
      <c r="D51" s="17">
        <v>50000000</v>
      </c>
      <c r="E51" s="78"/>
      <c r="F51" s="160">
        <v>426111</v>
      </c>
      <c r="G51" s="133" t="s">
        <v>69</v>
      </c>
      <c r="H51" s="133" t="s">
        <v>187</v>
      </c>
      <c r="I51" s="133" t="s">
        <v>180</v>
      </c>
      <c r="J51" s="133" t="s">
        <v>188</v>
      </c>
      <c r="K51" s="230"/>
    </row>
    <row r="52" spans="1:11" ht="14.25" customHeight="1">
      <c r="A52" s="192"/>
      <c r="B52" s="207"/>
      <c r="C52" s="158"/>
      <c r="D52" s="33">
        <f>D51/12*4</f>
        <v>16666666.666666666</v>
      </c>
      <c r="E52" s="82" t="s">
        <v>131</v>
      </c>
      <c r="F52" s="161"/>
      <c r="G52" s="134"/>
      <c r="H52" s="134"/>
      <c r="I52" s="134"/>
      <c r="J52" s="134"/>
      <c r="K52" s="230"/>
    </row>
    <row r="53" spans="1:11" ht="14.25" customHeight="1">
      <c r="A53" s="193"/>
      <c r="B53" s="208"/>
      <c r="C53" s="159"/>
      <c r="D53" s="33">
        <f>D51/12*8</f>
        <v>33333333.333333332</v>
      </c>
      <c r="E53" s="82" t="s">
        <v>212</v>
      </c>
      <c r="F53" s="162"/>
      <c r="G53" s="135"/>
      <c r="H53" s="135"/>
      <c r="I53" s="135"/>
      <c r="J53" s="135"/>
      <c r="K53" s="230"/>
    </row>
    <row r="54" spans="1:11" ht="14.25" customHeight="1">
      <c r="A54" s="191" t="s">
        <v>27</v>
      </c>
      <c r="B54" s="206" t="s">
        <v>74</v>
      </c>
      <c r="C54" s="151" t="s">
        <v>73</v>
      </c>
      <c r="D54" s="17">
        <v>13275000</v>
      </c>
      <c r="E54" s="78"/>
      <c r="F54" s="160">
        <v>426411</v>
      </c>
      <c r="G54" s="133" t="s">
        <v>69</v>
      </c>
      <c r="H54" s="133" t="s">
        <v>189</v>
      </c>
      <c r="I54" s="133" t="s">
        <v>190</v>
      </c>
      <c r="J54" s="133" t="s">
        <v>191</v>
      </c>
      <c r="K54" s="230"/>
    </row>
    <row r="55" spans="1:11" ht="14.25" customHeight="1">
      <c r="A55" s="192"/>
      <c r="B55" s="207"/>
      <c r="C55" s="152"/>
      <c r="D55" s="33">
        <f>D54/12*6</f>
        <v>6637500</v>
      </c>
      <c r="E55" s="82" t="s">
        <v>131</v>
      </c>
      <c r="F55" s="161"/>
      <c r="G55" s="134"/>
      <c r="H55" s="134"/>
      <c r="I55" s="134"/>
      <c r="J55" s="134"/>
      <c r="K55" s="230"/>
    </row>
    <row r="56" spans="1:11" ht="14.25" customHeight="1">
      <c r="A56" s="193"/>
      <c r="B56" s="208"/>
      <c r="C56" s="153"/>
      <c r="D56" s="33">
        <f>D54/12*6</f>
        <v>6637500</v>
      </c>
      <c r="E56" s="82" t="s">
        <v>212</v>
      </c>
      <c r="F56" s="162"/>
      <c r="G56" s="135"/>
      <c r="H56" s="135"/>
      <c r="I56" s="135"/>
      <c r="J56" s="135"/>
      <c r="K56" s="230"/>
    </row>
    <row r="57" spans="1:11" ht="14.25">
      <c r="A57" s="191" t="s">
        <v>28</v>
      </c>
      <c r="B57" s="206" t="s">
        <v>60</v>
      </c>
      <c r="C57" s="157" t="s">
        <v>90</v>
      </c>
      <c r="D57" s="17">
        <v>2000000</v>
      </c>
      <c r="E57" s="78"/>
      <c r="F57" s="160">
        <v>426811</v>
      </c>
      <c r="G57" s="133" t="s">
        <v>95</v>
      </c>
      <c r="H57" s="133" t="s">
        <v>187</v>
      </c>
      <c r="I57" s="133" t="s">
        <v>238</v>
      </c>
      <c r="J57" s="133" t="s">
        <v>200</v>
      </c>
      <c r="K57" s="230"/>
    </row>
    <row r="58" spans="1:11" ht="21" customHeight="1">
      <c r="A58" s="192"/>
      <c r="B58" s="207"/>
      <c r="C58" s="158"/>
      <c r="D58" s="33">
        <f>D57/12*5</f>
        <v>833333.3333333333</v>
      </c>
      <c r="E58" s="82" t="s">
        <v>131</v>
      </c>
      <c r="F58" s="161"/>
      <c r="G58" s="134"/>
      <c r="H58" s="134"/>
      <c r="I58" s="134"/>
      <c r="J58" s="134"/>
      <c r="K58" s="230"/>
    </row>
    <row r="59" spans="1:11" ht="21" customHeight="1">
      <c r="A59" s="193"/>
      <c r="B59" s="208"/>
      <c r="C59" s="159"/>
      <c r="D59" s="36">
        <f>D57/12*7</f>
        <v>1166666.6666666665</v>
      </c>
      <c r="E59" s="37" t="s">
        <v>212</v>
      </c>
      <c r="F59" s="162"/>
      <c r="G59" s="135"/>
      <c r="H59" s="135"/>
      <c r="I59" s="135"/>
      <c r="J59" s="135"/>
      <c r="K59" s="230"/>
    </row>
    <row r="60" spans="1:11" ht="42.75">
      <c r="A60" s="30" t="s">
        <v>29</v>
      </c>
      <c r="B60" s="31" t="s">
        <v>103</v>
      </c>
      <c r="C60" s="32" t="s">
        <v>121</v>
      </c>
      <c r="D60" s="36">
        <v>5000000</v>
      </c>
      <c r="E60" s="37" t="s">
        <v>131</v>
      </c>
      <c r="F60" s="34">
        <v>426911</v>
      </c>
      <c r="G60" s="35" t="s">
        <v>95</v>
      </c>
      <c r="H60" s="34" t="s">
        <v>189</v>
      </c>
      <c r="I60" s="34" t="s">
        <v>187</v>
      </c>
      <c r="J60" s="34" t="s">
        <v>193</v>
      </c>
      <c r="K60" s="230"/>
    </row>
    <row r="61" spans="1:11" ht="28.5">
      <c r="A61" s="30" t="s">
        <v>34</v>
      </c>
      <c r="B61" s="31" t="s">
        <v>148</v>
      </c>
      <c r="C61" s="32">
        <v>30216130</v>
      </c>
      <c r="D61" s="39">
        <v>2000000</v>
      </c>
      <c r="E61" s="40" t="s">
        <v>151</v>
      </c>
      <c r="F61" s="38">
        <v>426913</v>
      </c>
      <c r="G61" s="35" t="s">
        <v>95</v>
      </c>
      <c r="H61" s="35" t="s">
        <v>187</v>
      </c>
      <c r="I61" s="34" t="s">
        <v>199</v>
      </c>
      <c r="J61" s="34" t="s">
        <v>193</v>
      </c>
      <c r="K61" s="230"/>
    </row>
    <row r="62" spans="1:11" ht="48" customHeight="1">
      <c r="A62" s="30" t="s">
        <v>49</v>
      </c>
      <c r="B62" s="31" t="s">
        <v>61</v>
      </c>
      <c r="C62" s="32">
        <v>30237000</v>
      </c>
      <c r="D62" s="39">
        <v>4200000</v>
      </c>
      <c r="E62" s="40" t="s">
        <v>131</v>
      </c>
      <c r="F62" s="34">
        <v>426911</v>
      </c>
      <c r="G62" s="35" t="s">
        <v>95</v>
      </c>
      <c r="H62" s="35" t="s">
        <v>187</v>
      </c>
      <c r="I62" s="34" t="s">
        <v>199</v>
      </c>
      <c r="J62" s="34" t="s">
        <v>193</v>
      </c>
      <c r="K62" s="230"/>
    </row>
    <row r="63" spans="1:11" ht="15">
      <c r="A63" s="226"/>
      <c r="B63" s="227"/>
      <c r="C63" s="227"/>
      <c r="D63" s="228"/>
      <c r="E63" s="228"/>
      <c r="F63" s="227"/>
      <c r="G63" s="227"/>
      <c r="H63" s="227"/>
      <c r="I63" s="227"/>
      <c r="J63" s="227"/>
      <c r="K63" s="229"/>
    </row>
    <row r="64" spans="1:11" s="44" customFormat="1" ht="18.75" customHeight="1">
      <c r="A64" s="57" t="s">
        <v>48</v>
      </c>
      <c r="B64" s="54" t="s">
        <v>24</v>
      </c>
      <c r="C64" s="117"/>
      <c r="D64" s="62">
        <f>D65+D66+D67</f>
        <v>7768000</v>
      </c>
      <c r="E64" s="63" t="s">
        <v>132</v>
      </c>
      <c r="F64" s="54">
        <v>421001</v>
      </c>
      <c r="G64" s="112"/>
      <c r="H64" s="112"/>
      <c r="I64" s="112"/>
      <c r="J64" s="116"/>
      <c r="K64" s="203"/>
    </row>
    <row r="65" spans="1:11" ht="28.5">
      <c r="A65" s="30" t="s">
        <v>35</v>
      </c>
      <c r="B65" s="31" t="s">
        <v>78</v>
      </c>
      <c r="C65" s="104" t="s">
        <v>75</v>
      </c>
      <c r="D65" s="36">
        <v>1800000</v>
      </c>
      <c r="E65" s="37" t="s">
        <v>131</v>
      </c>
      <c r="F65" s="34">
        <v>421222</v>
      </c>
      <c r="G65" s="34" t="s">
        <v>95</v>
      </c>
      <c r="H65" s="34" t="s">
        <v>180</v>
      </c>
      <c r="I65" s="34" t="s">
        <v>192</v>
      </c>
      <c r="J65" s="34" t="s">
        <v>181</v>
      </c>
      <c r="K65" s="203"/>
    </row>
    <row r="66" spans="1:11" ht="29.25" customHeight="1">
      <c r="A66" s="30" t="s">
        <v>36</v>
      </c>
      <c r="B66" s="31" t="s">
        <v>79</v>
      </c>
      <c r="C66" s="104" t="s">
        <v>76</v>
      </c>
      <c r="D66" s="39">
        <v>716000</v>
      </c>
      <c r="E66" s="40" t="s">
        <v>131</v>
      </c>
      <c r="F66" s="34">
        <v>421223</v>
      </c>
      <c r="G66" s="34" t="s">
        <v>95</v>
      </c>
      <c r="H66" s="34" t="s">
        <v>180</v>
      </c>
      <c r="I66" s="34" t="s">
        <v>192</v>
      </c>
      <c r="J66" s="34" t="s">
        <v>181</v>
      </c>
      <c r="K66" s="203"/>
    </row>
    <row r="67" spans="1:11" ht="14.25">
      <c r="A67" s="30" t="s">
        <v>37</v>
      </c>
      <c r="B67" s="48" t="s">
        <v>80</v>
      </c>
      <c r="C67" s="47" t="s">
        <v>77</v>
      </c>
      <c r="D67" s="36">
        <v>5252000</v>
      </c>
      <c r="E67" s="37" t="s">
        <v>131</v>
      </c>
      <c r="F67" s="45">
        <v>421224</v>
      </c>
      <c r="G67" s="46" t="s">
        <v>69</v>
      </c>
      <c r="H67" s="34" t="s">
        <v>184</v>
      </c>
      <c r="I67" s="34" t="s">
        <v>199</v>
      </c>
      <c r="J67" s="34" t="s">
        <v>199</v>
      </c>
      <c r="K67" s="204"/>
    </row>
    <row r="68" spans="1:11" ht="14.25">
      <c r="A68" s="173"/>
      <c r="B68" s="174"/>
      <c r="C68" s="174"/>
      <c r="D68" s="213"/>
      <c r="E68" s="213"/>
      <c r="F68" s="174"/>
      <c r="G68" s="174"/>
      <c r="H68" s="174"/>
      <c r="I68" s="174"/>
      <c r="J68" s="174"/>
      <c r="K68" s="175"/>
    </row>
    <row r="69" spans="1:11" ht="15" customHeight="1">
      <c r="A69" s="194" t="s">
        <v>52</v>
      </c>
      <c r="B69" s="136" t="s">
        <v>93</v>
      </c>
      <c r="C69" s="136"/>
      <c r="D69" s="26">
        <f>D70+D71+D72</f>
        <v>1370000000</v>
      </c>
      <c r="E69" s="27"/>
      <c r="F69" s="163">
        <v>471212</v>
      </c>
      <c r="G69" s="142"/>
      <c r="H69" s="142"/>
      <c r="I69" s="142"/>
      <c r="J69" s="142"/>
      <c r="K69" s="142"/>
    </row>
    <row r="70" spans="1:11" ht="15">
      <c r="A70" s="195"/>
      <c r="B70" s="137"/>
      <c r="C70" s="137"/>
      <c r="D70" s="84">
        <f>D74</f>
        <v>57083333.33</v>
      </c>
      <c r="E70" s="85" t="s">
        <v>132</v>
      </c>
      <c r="F70" s="164"/>
      <c r="G70" s="143"/>
      <c r="H70" s="143"/>
      <c r="I70" s="143"/>
      <c r="J70" s="143"/>
      <c r="K70" s="143"/>
    </row>
    <row r="71" spans="1:11" ht="15">
      <c r="A71" s="195"/>
      <c r="B71" s="137"/>
      <c r="C71" s="137"/>
      <c r="D71" s="84">
        <f>D75</f>
        <v>685000000</v>
      </c>
      <c r="E71" s="85" t="s">
        <v>213</v>
      </c>
      <c r="F71" s="164"/>
      <c r="G71" s="143"/>
      <c r="H71" s="143"/>
      <c r="I71" s="143"/>
      <c r="J71" s="143"/>
      <c r="K71" s="143"/>
    </row>
    <row r="72" spans="1:11" ht="15">
      <c r="A72" s="196"/>
      <c r="B72" s="138"/>
      <c r="C72" s="138"/>
      <c r="D72" s="90">
        <f>D76</f>
        <v>627916666.67</v>
      </c>
      <c r="E72" s="89" t="s">
        <v>226</v>
      </c>
      <c r="F72" s="165"/>
      <c r="G72" s="144"/>
      <c r="H72" s="144"/>
      <c r="I72" s="144"/>
      <c r="J72" s="144"/>
      <c r="K72" s="144"/>
    </row>
    <row r="73" spans="1:15" ht="38.25" customHeight="1">
      <c r="A73" s="191" t="s">
        <v>53</v>
      </c>
      <c r="B73" s="220" t="s">
        <v>118</v>
      </c>
      <c r="C73" s="217" t="s">
        <v>87</v>
      </c>
      <c r="D73" s="17">
        <v>1370000000</v>
      </c>
      <c r="E73" s="78"/>
      <c r="F73" s="214">
        <v>471212</v>
      </c>
      <c r="G73" s="186" t="s">
        <v>69</v>
      </c>
      <c r="H73" s="186" t="s">
        <v>197</v>
      </c>
      <c r="I73" s="186" t="s">
        <v>193</v>
      </c>
      <c r="J73" s="186" t="s">
        <v>280</v>
      </c>
      <c r="K73" s="202" t="s">
        <v>279</v>
      </c>
      <c r="O73" s="28"/>
    </row>
    <row r="74" spans="1:15" ht="30.75" customHeight="1">
      <c r="A74" s="238"/>
      <c r="B74" s="238"/>
      <c r="C74" s="218"/>
      <c r="D74" s="33">
        <v>57083333.33</v>
      </c>
      <c r="E74" s="82" t="s">
        <v>131</v>
      </c>
      <c r="F74" s="215"/>
      <c r="G74" s="187"/>
      <c r="H74" s="187"/>
      <c r="I74" s="187"/>
      <c r="J74" s="187"/>
      <c r="K74" s="203"/>
      <c r="O74" s="28"/>
    </row>
    <row r="75" spans="1:15" ht="30.75" customHeight="1">
      <c r="A75" s="238"/>
      <c r="B75" s="238"/>
      <c r="C75" s="218"/>
      <c r="D75" s="33">
        <v>685000000</v>
      </c>
      <c r="E75" s="82" t="s">
        <v>212</v>
      </c>
      <c r="F75" s="215"/>
      <c r="G75" s="187"/>
      <c r="H75" s="187"/>
      <c r="I75" s="187"/>
      <c r="J75" s="187"/>
      <c r="K75" s="203"/>
      <c r="O75" s="28"/>
    </row>
    <row r="76" spans="1:15" ht="30.75" customHeight="1">
      <c r="A76" s="239"/>
      <c r="B76" s="239"/>
      <c r="C76" s="219"/>
      <c r="D76" s="36">
        <v>627916666.67</v>
      </c>
      <c r="E76" s="37" t="s">
        <v>214</v>
      </c>
      <c r="F76" s="216"/>
      <c r="G76" s="188"/>
      <c r="H76" s="188"/>
      <c r="I76" s="188"/>
      <c r="J76" s="188"/>
      <c r="K76" s="204"/>
      <c r="O76" s="28"/>
    </row>
    <row r="77" spans="1:11" ht="14.25">
      <c r="A77" s="173"/>
      <c r="B77" s="174"/>
      <c r="C77" s="174"/>
      <c r="D77" s="174"/>
      <c r="E77" s="200"/>
      <c r="F77" s="174"/>
      <c r="G77" s="174"/>
      <c r="H77" s="174"/>
      <c r="I77" s="174"/>
      <c r="J77" s="174"/>
      <c r="K77" s="175"/>
    </row>
    <row r="78" spans="1:11" s="28" customFormat="1" ht="15">
      <c r="A78" s="194"/>
      <c r="B78" s="179" t="s">
        <v>30</v>
      </c>
      <c r="C78" s="148"/>
      <c r="D78" s="26">
        <f>D79+D80+D81+D82+D83</f>
        <v>923967435.4</v>
      </c>
      <c r="E78" s="87"/>
      <c r="F78" s="179"/>
      <c r="G78" s="179"/>
      <c r="H78" s="179"/>
      <c r="I78" s="179"/>
      <c r="J78" s="179"/>
      <c r="K78" s="189"/>
    </row>
    <row r="79" spans="1:11" s="28" customFormat="1" ht="15">
      <c r="A79" s="195"/>
      <c r="B79" s="180"/>
      <c r="C79" s="149"/>
      <c r="D79" s="84">
        <f>D86+D140+D184+D211+D221+D228</f>
        <v>414464221.405</v>
      </c>
      <c r="E79" s="86" t="s">
        <v>130</v>
      </c>
      <c r="F79" s="180"/>
      <c r="G79" s="180"/>
      <c r="H79" s="180"/>
      <c r="I79" s="180"/>
      <c r="J79" s="180"/>
      <c r="K79" s="190"/>
    </row>
    <row r="80" spans="1:11" s="28" customFormat="1" ht="15">
      <c r="A80" s="195"/>
      <c r="B80" s="180"/>
      <c r="C80" s="149"/>
      <c r="D80" s="84">
        <f>D87+D141+D185+D212+D222+D229</f>
        <v>376775713.995</v>
      </c>
      <c r="E80" s="86" t="s">
        <v>225</v>
      </c>
      <c r="F80" s="180"/>
      <c r="G80" s="180"/>
      <c r="H80" s="180"/>
      <c r="I80" s="180"/>
      <c r="J80" s="180"/>
      <c r="K80" s="190"/>
    </row>
    <row r="81" spans="1:11" s="28" customFormat="1" ht="15">
      <c r="A81" s="195"/>
      <c r="B81" s="180"/>
      <c r="C81" s="149"/>
      <c r="D81" s="84">
        <f>D88+D142+D186</f>
        <v>114788333.33333334</v>
      </c>
      <c r="E81" s="86" t="s">
        <v>226</v>
      </c>
      <c r="F81" s="180"/>
      <c r="G81" s="180"/>
      <c r="H81" s="180"/>
      <c r="I81" s="180"/>
      <c r="J81" s="180"/>
      <c r="K81" s="190"/>
    </row>
    <row r="82" spans="1:11" s="28" customFormat="1" ht="15">
      <c r="A82" s="195"/>
      <c r="B82" s="180"/>
      <c r="C82" s="149"/>
      <c r="D82" s="84">
        <f>D143</f>
        <v>17339166.666666664</v>
      </c>
      <c r="E82" s="86" t="s">
        <v>243</v>
      </c>
      <c r="F82" s="180"/>
      <c r="G82" s="180"/>
      <c r="H82" s="180"/>
      <c r="I82" s="180"/>
      <c r="J82" s="180"/>
      <c r="K82" s="190"/>
    </row>
    <row r="83" spans="1:11" s="28" customFormat="1" ht="15">
      <c r="A83" s="196"/>
      <c r="B83" s="181"/>
      <c r="C83" s="150"/>
      <c r="D83" s="90">
        <f>D144</f>
        <v>600000</v>
      </c>
      <c r="E83" s="88" t="s">
        <v>246</v>
      </c>
      <c r="F83" s="181"/>
      <c r="G83" s="181"/>
      <c r="H83" s="181"/>
      <c r="I83" s="181"/>
      <c r="J83" s="181"/>
      <c r="K83" s="110"/>
    </row>
    <row r="84" spans="1:11" s="28" customFormat="1" ht="15">
      <c r="A84" s="197"/>
      <c r="B84" s="198"/>
      <c r="C84" s="198"/>
      <c r="D84" s="198"/>
      <c r="E84" s="198"/>
      <c r="F84" s="198"/>
      <c r="G84" s="198"/>
      <c r="H84" s="198"/>
      <c r="I84" s="198"/>
      <c r="J84" s="198"/>
      <c r="K84" s="199"/>
    </row>
    <row r="85" spans="1:11" s="29" customFormat="1" ht="15" customHeight="1">
      <c r="A85" s="194" t="s">
        <v>31</v>
      </c>
      <c r="B85" s="148" t="s">
        <v>123</v>
      </c>
      <c r="C85" s="148"/>
      <c r="D85" s="26">
        <f>D86+D87+D88</f>
        <v>41246999.99999999</v>
      </c>
      <c r="E85" s="27"/>
      <c r="F85" s="189">
        <v>425000</v>
      </c>
      <c r="G85" s="179"/>
      <c r="H85" s="179"/>
      <c r="I85" s="179"/>
      <c r="J85" s="179"/>
      <c r="K85" s="186" t="s">
        <v>251</v>
      </c>
    </row>
    <row r="86" spans="1:11" s="29" customFormat="1" ht="15">
      <c r="A86" s="195"/>
      <c r="B86" s="149"/>
      <c r="C86" s="149"/>
      <c r="D86" s="84">
        <f>D91+D105</f>
        <v>13628583.333333332</v>
      </c>
      <c r="E86" s="85" t="s">
        <v>132</v>
      </c>
      <c r="F86" s="190"/>
      <c r="G86" s="180"/>
      <c r="H86" s="180"/>
      <c r="I86" s="180"/>
      <c r="J86" s="180"/>
      <c r="K86" s="187"/>
    </row>
    <row r="87" spans="1:11" s="29" customFormat="1" ht="15">
      <c r="A87" s="195"/>
      <c r="B87" s="149"/>
      <c r="C87" s="149"/>
      <c r="D87" s="84">
        <f>D92+D106</f>
        <v>23961750</v>
      </c>
      <c r="E87" s="85" t="s">
        <v>213</v>
      </c>
      <c r="F87" s="190"/>
      <c r="G87" s="180"/>
      <c r="H87" s="180"/>
      <c r="I87" s="180"/>
      <c r="J87" s="180"/>
      <c r="K87" s="187"/>
    </row>
    <row r="88" spans="1:11" s="29" customFormat="1" ht="15">
      <c r="A88" s="196"/>
      <c r="B88" s="150"/>
      <c r="C88" s="150"/>
      <c r="D88" s="90">
        <f>D107</f>
        <v>3656666.6666666665</v>
      </c>
      <c r="E88" s="89" t="s">
        <v>218</v>
      </c>
      <c r="F88" s="205"/>
      <c r="G88" s="181"/>
      <c r="H88" s="181"/>
      <c r="I88" s="181"/>
      <c r="J88" s="181"/>
      <c r="K88" s="187"/>
    </row>
    <row r="89" spans="1:11" s="29" customFormat="1" ht="15">
      <c r="A89" s="197"/>
      <c r="B89" s="198"/>
      <c r="C89" s="198"/>
      <c r="D89" s="237"/>
      <c r="E89" s="237"/>
      <c r="F89" s="198"/>
      <c r="G89" s="198"/>
      <c r="H89" s="198"/>
      <c r="I89" s="198"/>
      <c r="J89" s="199"/>
      <c r="K89" s="187"/>
    </row>
    <row r="90" spans="1:11" s="29" customFormat="1" ht="15" customHeight="1">
      <c r="A90" s="194" t="s">
        <v>11</v>
      </c>
      <c r="B90" s="179" t="s">
        <v>124</v>
      </c>
      <c r="C90" s="154"/>
      <c r="D90" s="118">
        <f>D91+D92</f>
        <v>10560000</v>
      </c>
      <c r="E90" s="119"/>
      <c r="F90" s="189">
        <v>425100</v>
      </c>
      <c r="G90" s="179"/>
      <c r="H90" s="179"/>
      <c r="I90" s="179"/>
      <c r="J90" s="179"/>
      <c r="K90" s="187"/>
    </row>
    <row r="91" spans="1:11" s="29" customFormat="1" ht="15">
      <c r="A91" s="195"/>
      <c r="B91" s="180"/>
      <c r="C91" s="155"/>
      <c r="D91" s="120">
        <f>D94+D96+D98+D101+D103</f>
        <v>6291666.666666667</v>
      </c>
      <c r="E91" s="121" t="s">
        <v>131</v>
      </c>
      <c r="F91" s="190"/>
      <c r="G91" s="180"/>
      <c r="H91" s="180"/>
      <c r="I91" s="180"/>
      <c r="J91" s="180"/>
      <c r="K91" s="187"/>
    </row>
    <row r="92" spans="1:11" s="29" customFormat="1" ht="15">
      <c r="A92" s="195"/>
      <c r="B92" s="180"/>
      <c r="C92" s="155"/>
      <c r="D92" s="122">
        <f>D95+D99+D102</f>
        <v>4268333.333333334</v>
      </c>
      <c r="E92" s="123" t="s">
        <v>212</v>
      </c>
      <c r="F92" s="190"/>
      <c r="G92" s="180"/>
      <c r="H92" s="180"/>
      <c r="I92" s="180"/>
      <c r="J92" s="180"/>
      <c r="K92" s="187"/>
    </row>
    <row r="93" spans="1:11" s="29" customFormat="1" ht="16.5" customHeight="1">
      <c r="A93" s="191" t="s">
        <v>46</v>
      </c>
      <c r="B93" s="206" t="s">
        <v>106</v>
      </c>
      <c r="C93" s="157">
        <v>50750000</v>
      </c>
      <c r="D93" s="17">
        <v>60000</v>
      </c>
      <c r="E93" s="78"/>
      <c r="F93" s="183">
        <v>425119</v>
      </c>
      <c r="G93" s="186" t="s">
        <v>95</v>
      </c>
      <c r="H93" s="186" t="s">
        <v>192</v>
      </c>
      <c r="I93" s="186" t="s">
        <v>193</v>
      </c>
      <c r="J93" s="186" t="s">
        <v>194</v>
      </c>
      <c r="K93" s="187"/>
    </row>
    <row r="94" spans="1:11" s="29" customFormat="1" ht="15">
      <c r="A94" s="192"/>
      <c r="B94" s="207"/>
      <c r="C94" s="158"/>
      <c r="D94" s="33">
        <f>D93/12*0</f>
        <v>0</v>
      </c>
      <c r="E94" s="82" t="s">
        <v>131</v>
      </c>
      <c r="F94" s="184"/>
      <c r="G94" s="187"/>
      <c r="H94" s="187"/>
      <c r="I94" s="187"/>
      <c r="J94" s="187"/>
      <c r="K94" s="187"/>
    </row>
    <row r="95" spans="1:11" s="29" customFormat="1" ht="15">
      <c r="A95" s="193"/>
      <c r="B95" s="208"/>
      <c r="C95" s="159"/>
      <c r="D95" s="36">
        <f>D93/12*12</f>
        <v>60000</v>
      </c>
      <c r="E95" s="37" t="s">
        <v>212</v>
      </c>
      <c r="F95" s="185"/>
      <c r="G95" s="188"/>
      <c r="H95" s="188"/>
      <c r="I95" s="188"/>
      <c r="J95" s="188"/>
      <c r="K95" s="187"/>
    </row>
    <row r="96" spans="1:11" s="29" customFormat="1" ht="28.5">
      <c r="A96" s="47" t="s">
        <v>47</v>
      </c>
      <c r="B96" s="48" t="s">
        <v>254</v>
      </c>
      <c r="C96" s="67">
        <v>45000000</v>
      </c>
      <c r="D96" s="36">
        <v>3000000</v>
      </c>
      <c r="E96" s="37" t="s">
        <v>131</v>
      </c>
      <c r="F96" s="102">
        <v>425111</v>
      </c>
      <c r="G96" s="45" t="s">
        <v>95</v>
      </c>
      <c r="H96" s="34" t="s">
        <v>187</v>
      </c>
      <c r="I96" s="34" t="s">
        <v>199</v>
      </c>
      <c r="J96" s="34" t="s">
        <v>193</v>
      </c>
      <c r="K96" s="187"/>
    </row>
    <row r="97" spans="1:11" s="29" customFormat="1" ht="15">
      <c r="A97" s="191" t="s">
        <v>111</v>
      </c>
      <c r="B97" s="206" t="s">
        <v>255</v>
      </c>
      <c r="C97" s="157">
        <v>50750000</v>
      </c>
      <c r="D97" s="17">
        <v>1500000</v>
      </c>
      <c r="E97" s="78"/>
      <c r="F97" s="183">
        <v>425119</v>
      </c>
      <c r="G97" s="186" t="s">
        <v>95</v>
      </c>
      <c r="H97" s="186" t="s">
        <v>190</v>
      </c>
      <c r="I97" s="186" t="s">
        <v>199</v>
      </c>
      <c r="J97" s="186" t="s">
        <v>200</v>
      </c>
      <c r="K97" s="187"/>
    </row>
    <row r="98" spans="1:11" s="29" customFormat="1" ht="15">
      <c r="A98" s="192"/>
      <c r="B98" s="207"/>
      <c r="C98" s="158"/>
      <c r="D98" s="33">
        <f>D97/12*5</f>
        <v>625000</v>
      </c>
      <c r="E98" s="82" t="s">
        <v>131</v>
      </c>
      <c r="F98" s="184"/>
      <c r="G98" s="187"/>
      <c r="H98" s="187"/>
      <c r="I98" s="187"/>
      <c r="J98" s="187"/>
      <c r="K98" s="187"/>
    </row>
    <row r="99" spans="1:11" s="29" customFormat="1" ht="15">
      <c r="A99" s="193"/>
      <c r="B99" s="208"/>
      <c r="C99" s="159"/>
      <c r="D99" s="36">
        <f>D97/12*7</f>
        <v>875000</v>
      </c>
      <c r="E99" s="37" t="s">
        <v>212</v>
      </c>
      <c r="F99" s="185"/>
      <c r="G99" s="188"/>
      <c r="H99" s="188"/>
      <c r="I99" s="188"/>
      <c r="J99" s="188"/>
      <c r="K99" s="187"/>
    </row>
    <row r="100" spans="1:11" s="29" customFormat="1" ht="15">
      <c r="A100" s="191" t="s">
        <v>257</v>
      </c>
      <c r="B100" s="231" t="s">
        <v>256</v>
      </c>
      <c r="C100" s="157">
        <v>42512000</v>
      </c>
      <c r="D100" s="17">
        <v>5000000</v>
      </c>
      <c r="E100" s="78"/>
      <c r="F100" s="183">
        <v>425119</v>
      </c>
      <c r="G100" s="186" t="s">
        <v>95</v>
      </c>
      <c r="H100" s="186" t="s">
        <v>190</v>
      </c>
      <c r="I100" s="186" t="s">
        <v>180</v>
      </c>
      <c r="J100" s="186" t="s">
        <v>188</v>
      </c>
      <c r="K100" s="187"/>
    </row>
    <row r="101" spans="1:11" s="29" customFormat="1" ht="15">
      <c r="A101" s="192"/>
      <c r="B101" s="232"/>
      <c r="C101" s="158"/>
      <c r="D101" s="33">
        <f>D100/12*4</f>
        <v>1666666.6666666667</v>
      </c>
      <c r="E101" s="82" t="s">
        <v>131</v>
      </c>
      <c r="F101" s="184"/>
      <c r="G101" s="187"/>
      <c r="H101" s="187"/>
      <c r="I101" s="187"/>
      <c r="J101" s="187"/>
      <c r="K101" s="187"/>
    </row>
    <row r="102" spans="1:11" s="29" customFormat="1" ht="15">
      <c r="A102" s="193"/>
      <c r="B102" s="233"/>
      <c r="C102" s="159"/>
      <c r="D102" s="33">
        <f>D100/12*8</f>
        <v>3333333.3333333335</v>
      </c>
      <c r="E102" s="82" t="s">
        <v>212</v>
      </c>
      <c r="F102" s="185"/>
      <c r="G102" s="188"/>
      <c r="H102" s="188"/>
      <c r="I102" s="188"/>
      <c r="J102" s="188"/>
      <c r="K102" s="187"/>
    </row>
    <row r="103" spans="1:11" s="29" customFormat="1" ht="42.75">
      <c r="A103" s="129" t="s">
        <v>283</v>
      </c>
      <c r="B103" s="66" t="s">
        <v>284</v>
      </c>
      <c r="C103" s="67">
        <v>45000000</v>
      </c>
      <c r="D103" s="39">
        <v>1000000</v>
      </c>
      <c r="E103" s="40" t="s">
        <v>131</v>
      </c>
      <c r="F103" s="102">
        <v>425111</v>
      </c>
      <c r="G103" s="34" t="s">
        <v>95</v>
      </c>
      <c r="H103" s="34" t="s">
        <v>192</v>
      </c>
      <c r="I103" s="34" t="s">
        <v>181</v>
      </c>
      <c r="J103" s="34" t="s">
        <v>193</v>
      </c>
      <c r="K103" s="187"/>
    </row>
    <row r="104" spans="1:11" s="29" customFormat="1" ht="15">
      <c r="A104" s="194" t="s">
        <v>12</v>
      </c>
      <c r="B104" s="179" t="s">
        <v>125</v>
      </c>
      <c r="C104" s="179"/>
      <c r="D104" s="26">
        <f>D105+D106+D107</f>
        <v>30686999.999999996</v>
      </c>
      <c r="E104" s="27"/>
      <c r="F104" s="179">
        <v>425200</v>
      </c>
      <c r="G104" s="179"/>
      <c r="H104" s="179"/>
      <c r="I104" s="179"/>
      <c r="J104" s="179"/>
      <c r="K104" s="187"/>
    </row>
    <row r="105" spans="1:11" s="29" customFormat="1" ht="15">
      <c r="A105" s="195"/>
      <c r="B105" s="180"/>
      <c r="C105" s="180"/>
      <c r="D105" s="84">
        <f>D109+D112+D115+D118+D121+D124+D127+D130+D133+D136+D137</f>
        <v>7336916.666666666</v>
      </c>
      <c r="E105" s="85" t="s">
        <v>132</v>
      </c>
      <c r="F105" s="180"/>
      <c r="G105" s="180"/>
      <c r="H105" s="180"/>
      <c r="I105" s="180"/>
      <c r="J105" s="180"/>
      <c r="K105" s="187"/>
    </row>
    <row r="106" spans="1:11" s="29" customFormat="1" ht="15">
      <c r="A106" s="195"/>
      <c r="B106" s="180"/>
      <c r="C106" s="180"/>
      <c r="D106" s="84">
        <f>D110+D113+D116+D119+D122+D125+D128+D131+D134</f>
        <v>19693416.666666664</v>
      </c>
      <c r="E106" s="85" t="s">
        <v>213</v>
      </c>
      <c r="F106" s="180"/>
      <c r="G106" s="180"/>
      <c r="H106" s="180"/>
      <c r="I106" s="180"/>
      <c r="J106" s="180"/>
      <c r="K106" s="187"/>
    </row>
    <row r="107" spans="1:11" s="29" customFormat="1" ht="15">
      <c r="A107" s="196"/>
      <c r="B107" s="181"/>
      <c r="C107" s="181"/>
      <c r="D107" s="90">
        <f>D135</f>
        <v>3656666.6666666665</v>
      </c>
      <c r="E107" s="89" t="s">
        <v>218</v>
      </c>
      <c r="F107" s="181"/>
      <c r="G107" s="181"/>
      <c r="H107" s="181"/>
      <c r="I107" s="181"/>
      <c r="J107" s="181"/>
      <c r="K107" s="187"/>
    </row>
    <row r="108" spans="1:11" ht="14.25">
      <c r="A108" s="191" t="s">
        <v>43</v>
      </c>
      <c r="B108" s="206" t="s">
        <v>119</v>
      </c>
      <c r="C108" s="157">
        <v>34110000</v>
      </c>
      <c r="D108" s="17">
        <v>750000</v>
      </c>
      <c r="E108" s="78"/>
      <c r="F108" s="183">
        <v>425210</v>
      </c>
      <c r="G108" s="186" t="s">
        <v>95</v>
      </c>
      <c r="H108" s="186" t="s">
        <v>189</v>
      </c>
      <c r="I108" s="186" t="s">
        <v>190</v>
      </c>
      <c r="J108" s="186" t="s">
        <v>191</v>
      </c>
      <c r="K108" s="187"/>
    </row>
    <row r="109" spans="1:11" ht="14.25" customHeight="1">
      <c r="A109" s="192"/>
      <c r="B109" s="207"/>
      <c r="C109" s="158"/>
      <c r="D109" s="33">
        <f>D108/12*6</f>
        <v>375000</v>
      </c>
      <c r="E109" s="82" t="s">
        <v>131</v>
      </c>
      <c r="F109" s="184"/>
      <c r="G109" s="187"/>
      <c r="H109" s="187"/>
      <c r="I109" s="187"/>
      <c r="J109" s="187"/>
      <c r="K109" s="187"/>
    </row>
    <row r="110" spans="1:11" ht="14.25" customHeight="1">
      <c r="A110" s="193"/>
      <c r="B110" s="208"/>
      <c r="C110" s="159"/>
      <c r="D110" s="33">
        <f>D108/12*6</f>
        <v>375000</v>
      </c>
      <c r="E110" s="82" t="s">
        <v>212</v>
      </c>
      <c r="F110" s="185"/>
      <c r="G110" s="188"/>
      <c r="H110" s="188"/>
      <c r="I110" s="188"/>
      <c r="J110" s="188"/>
      <c r="K110" s="187"/>
    </row>
    <row r="111" spans="1:11" ht="22.5" customHeight="1">
      <c r="A111" s="248" t="s">
        <v>114</v>
      </c>
      <c r="B111" s="206" t="s">
        <v>58</v>
      </c>
      <c r="C111" s="157">
        <v>50000000</v>
      </c>
      <c r="D111" s="17">
        <v>1300000</v>
      </c>
      <c r="E111" s="78"/>
      <c r="F111" s="183">
        <v>425223</v>
      </c>
      <c r="G111" s="186" t="s">
        <v>95</v>
      </c>
      <c r="H111" s="186" t="s">
        <v>192</v>
      </c>
      <c r="I111" s="186" t="s">
        <v>193</v>
      </c>
      <c r="J111" s="186" t="s">
        <v>194</v>
      </c>
      <c r="K111" s="187"/>
    </row>
    <row r="112" spans="1:11" ht="14.25" customHeight="1">
      <c r="A112" s="249"/>
      <c r="B112" s="207"/>
      <c r="C112" s="158"/>
      <c r="D112" s="33">
        <f>D111/12*0</f>
        <v>0</v>
      </c>
      <c r="E112" s="82" t="s">
        <v>132</v>
      </c>
      <c r="F112" s="184"/>
      <c r="G112" s="187"/>
      <c r="H112" s="187"/>
      <c r="I112" s="187"/>
      <c r="J112" s="187"/>
      <c r="K112" s="187"/>
    </row>
    <row r="113" spans="1:11" ht="14.25" customHeight="1">
      <c r="A113" s="250"/>
      <c r="B113" s="208"/>
      <c r="C113" s="159"/>
      <c r="D113" s="36">
        <f>D111/12*12</f>
        <v>1300000</v>
      </c>
      <c r="E113" s="37" t="s">
        <v>213</v>
      </c>
      <c r="F113" s="185"/>
      <c r="G113" s="188"/>
      <c r="H113" s="188"/>
      <c r="I113" s="188"/>
      <c r="J113" s="188"/>
      <c r="K113" s="187"/>
    </row>
    <row r="114" spans="1:11" ht="14.25" customHeight="1">
      <c r="A114" s="191" t="s">
        <v>115</v>
      </c>
      <c r="B114" s="206" t="s">
        <v>107</v>
      </c>
      <c r="C114" s="186">
        <v>50000000</v>
      </c>
      <c r="D114" s="33">
        <v>2160000</v>
      </c>
      <c r="E114" s="82"/>
      <c r="F114" s="186">
        <v>425222</v>
      </c>
      <c r="G114" s="186" t="s">
        <v>95</v>
      </c>
      <c r="H114" s="186" t="s">
        <v>187</v>
      </c>
      <c r="I114" s="186" t="s">
        <v>190</v>
      </c>
      <c r="J114" s="186" t="s">
        <v>194</v>
      </c>
      <c r="K114" s="187"/>
    </row>
    <row r="115" spans="1:11" ht="14.25" customHeight="1">
      <c r="A115" s="192"/>
      <c r="B115" s="207"/>
      <c r="C115" s="187"/>
      <c r="D115" s="33">
        <v>600000</v>
      </c>
      <c r="E115" s="82" t="s">
        <v>131</v>
      </c>
      <c r="F115" s="187"/>
      <c r="G115" s="187"/>
      <c r="H115" s="187"/>
      <c r="I115" s="187"/>
      <c r="J115" s="187"/>
      <c r="K115" s="187"/>
    </row>
    <row r="116" spans="1:11" ht="14.25" customHeight="1">
      <c r="A116" s="192"/>
      <c r="B116" s="207"/>
      <c r="C116" s="187"/>
      <c r="D116" s="33">
        <v>1560000</v>
      </c>
      <c r="E116" s="82" t="s">
        <v>212</v>
      </c>
      <c r="F116" s="187"/>
      <c r="G116" s="187"/>
      <c r="H116" s="187"/>
      <c r="I116" s="187"/>
      <c r="J116" s="187"/>
      <c r="K116" s="187"/>
    </row>
    <row r="117" spans="1:11" ht="14.25">
      <c r="A117" s="191" t="s">
        <v>116</v>
      </c>
      <c r="B117" s="206" t="s">
        <v>161</v>
      </c>
      <c r="C117" s="157">
        <v>50312000</v>
      </c>
      <c r="D117" s="17">
        <v>3400000</v>
      </c>
      <c r="E117" s="78"/>
      <c r="F117" s="183">
        <v>425222</v>
      </c>
      <c r="G117" s="202" t="s">
        <v>69</v>
      </c>
      <c r="H117" s="186" t="s">
        <v>190</v>
      </c>
      <c r="I117" s="186" t="s">
        <v>180</v>
      </c>
      <c r="J117" s="186" t="s">
        <v>188</v>
      </c>
      <c r="K117" s="187"/>
    </row>
    <row r="118" spans="1:11" ht="14.25">
      <c r="A118" s="192"/>
      <c r="B118" s="207"/>
      <c r="C118" s="158"/>
      <c r="D118" s="33">
        <v>614000</v>
      </c>
      <c r="E118" s="82" t="s">
        <v>131</v>
      </c>
      <c r="F118" s="184"/>
      <c r="G118" s="187"/>
      <c r="H118" s="187"/>
      <c r="I118" s="187"/>
      <c r="J118" s="187"/>
      <c r="K118" s="187"/>
    </row>
    <row r="119" spans="1:11" ht="14.25">
      <c r="A119" s="193"/>
      <c r="B119" s="208"/>
      <c r="C119" s="159"/>
      <c r="D119" s="33">
        <v>2786000</v>
      </c>
      <c r="E119" s="82" t="s">
        <v>212</v>
      </c>
      <c r="F119" s="185"/>
      <c r="G119" s="188"/>
      <c r="H119" s="188"/>
      <c r="I119" s="188"/>
      <c r="J119" s="188"/>
      <c r="K119" s="187"/>
    </row>
    <row r="120" spans="1:11" ht="14.25">
      <c r="A120" s="191" t="s">
        <v>138</v>
      </c>
      <c r="B120" s="206" t="s">
        <v>163</v>
      </c>
      <c r="C120" s="157">
        <v>50000000</v>
      </c>
      <c r="D120" s="17">
        <v>1000000</v>
      </c>
      <c r="E120" s="78"/>
      <c r="F120" s="183">
        <v>425222</v>
      </c>
      <c r="G120" s="186" t="s">
        <v>95</v>
      </c>
      <c r="H120" s="186" t="s">
        <v>190</v>
      </c>
      <c r="I120" s="186" t="s">
        <v>199</v>
      </c>
      <c r="J120" s="186" t="s">
        <v>200</v>
      </c>
      <c r="K120" s="187"/>
    </row>
    <row r="121" spans="1:11" ht="14.25">
      <c r="A121" s="192"/>
      <c r="B121" s="207"/>
      <c r="C121" s="158"/>
      <c r="D121" s="33">
        <f>D120/12*5</f>
        <v>416666.6666666666</v>
      </c>
      <c r="E121" s="82" t="s">
        <v>131</v>
      </c>
      <c r="F121" s="184"/>
      <c r="G121" s="187"/>
      <c r="H121" s="187"/>
      <c r="I121" s="187"/>
      <c r="J121" s="187"/>
      <c r="K121" s="187"/>
    </row>
    <row r="122" spans="1:11" ht="14.25">
      <c r="A122" s="193"/>
      <c r="B122" s="208"/>
      <c r="C122" s="159"/>
      <c r="D122" s="36">
        <f>D120/12*7</f>
        <v>583333.3333333333</v>
      </c>
      <c r="E122" s="37" t="s">
        <v>212</v>
      </c>
      <c r="F122" s="185"/>
      <c r="G122" s="188"/>
      <c r="H122" s="188"/>
      <c r="I122" s="188"/>
      <c r="J122" s="188"/>
      <c r="K122" s="187"/>
    </row>
    <row r="123" spans="1:11" ht="14.25">
      <c r="A123" s="191" t="s">
        <v>168</v>
      </c>
      <c r="B123" s="206" t="s">
        <v>162</v>
      </c>
      <c r="C123" s="157">
        <v>50312000</v>
      </c>
      <c r="D123" s="17">
        <v>4600000</v>
      </c>
      <c r="E123" s="78"/>
      <c r="F123" s="183">
        <v>425222</v>
      </c>
      <c r="G123" s="186" t="s">
        <v>69</v>
      </c>
      <c r="H123" s="186" t="s">
        <v>190</v>
      </c>
      <c r="I123" s="186" t="s">
        <v>180</v>
      </c>
      <c r="J123" s="186" t="s">
        <v>188</v>
      </c>
      <c r="K123" s="187"/>
    </row>
    <row r="124" spans="1:11" ht="14.25" customHeight="1">
      <c r="A124" s="192"/>
      <c r="B124" s="207"/>
      <c r="C124" s="158"/>
      <c r="D124" s="33">
        <v>450000</v>
      </c>
      <c r="E124" s="82" t="s">
        <v>131</v>
      </c>
      <c r="F124" s="184"/>
      <c r="G124" s="187"/>
      <c r="H124" s="187"/>
      <c r="I124" s="187"/>
      <c r="J124" s="187"/>
      <c r="K124" s="187"/>
    </row>
    <row r="125" spans="1:11" ht="14.25" customHeight="1">
      <c r="A125" s="193"/>
      <c r="B125" s="208"/>
      <c r="C125" s="159"/>
      <c r="D125" s="36">
        <v>4150000</v>
      </c>
      <c r="E125" s="37" t="s">
        <v>212</v>
      </c>
      <c r="F125" s="185"/>
      <c r="G125" s="188"/>
      <c r="H125" s="188"/>
      <c r="I125" s="188"/>
      <c r="J125" s="188"/>
      <c r="K125" s="187"/>
    </row>
    <row r="126" spans="1:11" ht="14.25">
      <c r="A126" s="191" t="s">
        <v>169</v>
      </c>
      <c r="B126" s="206" t="s">
        <v>252</v>
      </c>
      <c r="C126" s="157">
        <v>35110000</v>
      </c>
      <c r="D126" s="17">
        <v>1700000</v>
      </c>
      <c r="E126" s="78"/>
      <c r="F126" s="183">
        <v>425281</v>
      </c>
      <c r="G126" s="186" t="s">
        <v>95</v>
      </c>
      <c r="H126" s="186" t="s">
        <v>193</v>
      </c>
      <c r="I126" s="186" t="s">
        <v>202</v>
      </c>
      <c r="J126" s="186" t="s">
        <v>211</v>
      </c>
      <c r="K126" s="187"/>
    </row>
    <row r="127" spans="1:11" ht="14.25">
      <c r="A127" s="192"/>
      <c r="B127" s="207"/>
      <c r="C127" s="158"/>
      <c r="D127" s="33">
        <f>D126/12*0</f>
        <v>0</v>
      </c>
      <c r="E127" s="82" t="s">
        <v>131</v>
      </c>
      <c r="F127" s="184"/>
      <c r="G127" s="187"/>
      <c r="H127" s="187"/>
      <c r="I127" s="187"/>
      <c r="J127" s="187"/>
      <c r="K127" s="187"/>
    </row>
    <row r="128" spans="1:11" ht="14.25">
      <c r="A128" s="193"/>
      <c r="B128" s="208"/>
      <c r="C128" s="159"/>
      <c r="D128" s="36">
        <f>D126/12*12</f>
        <v>1700000</v>
      </c>
      <c r="E128" s="37" t="s">
        <v>212</v>
      </c>
      <c r="F128" s="185"/>
      <c r="G128" s="188"/>
      <c r="H128" s="188"/>
      <c r="I128" s="188"/>
      <c r="J128" s="188"/>
      <c r="K128" s="187"/>
    </row>
    <row r="129" spans="1:11" ht="14.25">
      <c r="A129" s="191" t="s">
        <v>264</v>
      </c>
      <c r="B129" s="206" t="s">
        <v>261</v>
      </c>
      <c r="C129" s="157">
        <v>42512200</v>
      </c>
      <c r="D129" s="33">
        <v>3007000</v>
      </c>
      <c r="E129" s="82"/>
      <c r="F129" s="183">
        <v>425119</v>
      </c>
      <c r="G129" s="186" t="s">
        <v>95</v>
      </c>
      <c r="H129" s="186" t="s">
        <v>187</v>
      </c>
      <c r="I129" s="186" t="s">
        <v>199</v>
      </c>
      <c r="J129" s="186" t="s">
        <v>200</v>
      </c>
      <c r="K129" s="187"/>
    </row>
    <row r="130" spans="1:11" ht="14.25">
      <c r="A130" s="192"/>
      <c r="B130" s="207"/>
      <c r="C130" s="158"/>
      <c r="D130" s="33">
        <v>1252916.6666666667</v>
      </c>
      <c r="E130" s="82" t="s">
        <v>131</v>
      </c>
      <c r="F130" s="184"/>
      <c r="G130" s="187"/>
      <c r="H130" s="187"/>
      <c r="I130" s="187"/>
      <c r="J130" s="187"/>
      <c r="K130" s="187"/>
    </row>
    <row r="131" spans="1:11" ht="14.25">
      <c r="A131" s="193"/>
      <c r="B131" s="208"/>
      <c r="C131" s="159"/>
      <c r="D131" s="33">
        <v>1754083.3333333335</v>
      </c>
      <c r="E131" s="82" t="s">
        <v>212</v>
      </c>
      <c r="F131" s="185"/>
      <c r="G131" s="188"/>
      <c r="H131" s="188"/>
      <c r="I131" s="188"/>
      <c r="J131" s="188"/>
      <c r="K131" s="187"/>
    </row>
    <row r="132" spans="1:11" ht="14.25">
      <c r="A132" s="191" t="s">
        <v>265</v>
      </c>
      <c r="B132" s="206" t="s">
        <v>258</v>
      </c>
      <c r="C132" s="157">
        <v>30121100</v>
      </c>
      <c r="D132" s="17">
        <v>10970000</v>
      </c>
      <c r="E132" s="78"/>
      <c r="F132" s="183">
        <v>425224</v>
      </c>
      <c r="G132" s="186" t="s">
        <v>69</v>
      </c>
      <c r="H132" s="186" t="s">
        <v>187</v>
      </c>
      <c r="I132" s="186" t="s">
        <v>180</v>
      </c>
      <c r="J132" s="186" t="s">
        <v>262</v>
      </c>
      <c r="K132" s="187"/>
    </row>
    <row r="133" spans="1:11" ht="14.25">
      <c r="A133" s="192"/>
      <c r="B133" s="207"/>
      <c r="C133" s="158"/>
      <c r="D133" s="33">
        <v>1828333.3333333333</v>
      </c>
      <c r="E133" s="82" t="s">
        <v>131</v>
      </c>
      <c r="F133" s="184"/>
      <c r="G133" s="187"/>
      <c r="H133" s="187"/>
      <c r="I133" s="187"/>
      <c r="J133" s="187"/>
      <c r="K133" s="187"/>
    </row>
    <row r="134" spans="1:11" ht="14.25">
      <c r="A134" s="192"/>
      <c r="B134" s="207"/>
      <c r="C134" s="158"/>
      <c r="D134" s="33">
        <v>5485000</v>
      </c>
      <c r="E134" s="82" t="s">
        <v>212</v>
      </c>
      <c r="F134" s="184"/>
      <c r="G134" s="187"/>
      <c r="H134" s="187"/>
      <c r="I134" s="187"/>
      <c r="J134" s="187"/>
      <c r="K134" s="187"/>
    </row>
    <row r="135" spans="1:11" ht="14.25">
      <c r="A135" s="193"/>
      <c r="B135" s="208"/>
      <c r="C135" s="159"/>
      <c r="D135" s="36">
        <v>3656666.6666666665</v>
      </c>
      <c r="E135" s="37" t="s">
        <v>214</v>
      </c>
      <c r="F135" s="185"/>
      <c r="G135" s="188"/>
      <c r="H135" s="188"/>
      <c r="I135" s="188"/>
      <c r="J135" s="188"/>
      <c r="K135" s="187"/>
    </row>
    <row r="136" spans="1:11" ht="28.5">
      <c r="A136" s="30" t="s">
        <v>266</v>
      </c>
      <c r="B136" s="103" t="s">
        <v>259</v>
      </c>
      <c r="C136" s="32">
        <v>50000000</v>
      </c>
      <c r="D136" s="36">
        <v>800000</v>
      </c>
      <c r="E136" s="37" t="s">
        <v>131</v>
      </c>
      <c r="F136" s="102">
        <v>425224</v>
      </c>
      <c r="G136" s="45" t="s">
        <v>95</v>
      </c>
      <c r="H136" s="45" t="s">
        <v>199</v>
      </c>
      <c r="I136" s="45" t="s">
        <v>180</v>
      </c>
      <c r="J136" s="45" t="s">
        <v>193</v>
      </c>
      <c r="K136" s="187"/>
    </row>
    <row r="137" spans="1:11" ht="28.5">
      <c r="A137" s="30" t="s">
        <v>267</v>
      </c>
      <c r="B137" s="66" t="s">
        <v>260</v>
      </c>
      <c r="C137" s="32"/>
      <c r="D137" s="39">
        <v>1000000</v>
      </c>
      <c r="E137" s="40" t="s">
        <v>131</v>
      </c>
      <c r="F137" s="101">
        <v>425281</v>
      </c>
      <c r="G137" s="34" t="s">
        <v>95</v>
      </c>
      <c r="H137" s="34" t="s">
        <v>187</v>
      </c>
      <c r="I137" s="34" t="s">
        <v>199</v>
      </c>
      <c r="J137" s="34" t="s">
        <v>193</v>
      </c>
      <c r="K137" s="187"/>
    </row>
    <row r="138" spans="1:11" ht="14.25">
      <c r="A138" s="173"/>
      <c r="B138" s="174"/>
      <c r="C138" s="174"/>
      <c r="D138" s="174"/>
      <c r="E138" s="174"/>
      <c r="F138" s="174"/>
      <c r="G138" s="174"/>
      <c r="H138" s="174"/>
      <c r="I138" s="174"/>
      <c r="J138" s="174"/>
      <c r="K138" s="175"/>
    </row>
    <row r="139" spans="1:11" s="29" customFormat="1" ht="15" customHeight="1">
      <c r="A139" s="194" t="s">
        <v>33</v>
      </c>
      <c r="B139" s="179" t="s">
        <v>24</v>
      </c>
      <c r="C139" s="154"/>
      <c r="D139" s="26">
        <f>D140+D141+D142+D143+D144</f>
        <v>258211304.49999997</v>
      </c>
      <c r="E139" s="27"/>
      <c r="F139" s="189">
        <v>421000</v>
      </c>
      <c r="G139" s="179"/>
      <c r="H139" s="179"/>
      <c r="I139" s="179"/>
      <c r="J139" s="179"/>
      <c r="K139" s="183" t="s">
        <v>249</v>
      </c>
    </row>
    <row r="140" spans="1:11" s="29" customFormat="1" ht="15">
      <c r="A140" s="195"/>
      <c r="B140" s="180"/>
      <c r="C140" s="155"/>
      <c r="D140" s="84">
        <f>D146+D150+D155+D159+D164+D167+D170+D174+D180</f>
        <v>18028478.375</v>
      </c>
      <c r="E140" s="85" t="s">
        <v>132</v>
      </c>
      <c r="F140" s="190"/>
      <c r="G140" s="180"/>
      <c r="H140" s="180"/>
      <c r="I140" s="180"/>
      <c r="J140" s="180"/>
      <c r="K140" s="184"/>
    </row>
    <row r="141" spans="1:11" s="29" customFormat="1" ht="15">
      <c r="A141" s="195"/>
      <c r="B141" s="180"/>
      <c r="C141" s="155"/>
      <c r="D141" s="84">
        <f>D147+D151+D156+D160+D165+D168+D171+D175+D181</f>
        <v>111811992.79166666</v>
      </c>
      <c r="E141" s="85" t="s">
        <v>213</v>
      </c>
      <c r="F141" s="190"/>
      <c r="G141" s="180"/>
      <c r="H141" s="180"/>
      <c r="I141" s="180"/>
      <c r="J141" s="180"/>
      <c r="K141" s="184"/>
    </row>
    <row r="142" spans="1:11" s="29" customFormat="1" ht="15">
      <c r="A142" s="195"/>
      <c r="B142" s="180"/>
      <c r="C142" s="155"/>
      <c r="D142" s="84">
        <f>D148+D152+D157+D161+D176+D172</f>
        <v>110431666.66666667</v>
      </c>
      <c r="E142" s="85" t="s">
        <v>218</v>
      </c>
      <c r="F142" s="190"/>
      <c r="G142" s="180"/>
      <c r="H142" s="180"/>
      <c r="I142" s="180"/>
      <c r="J142" s="180"/>
      <c r="K142" s="184"/>
    </row>
    <row r="143" spans="1:11" s="29" customFormat="1" ht="15">
      <c r="A143" s="195"/>
      <c r="B143" s="180"/>
      <c r="C143" s="155"/>
      <c r="D143" s="84">
        <f>D153+D162+D177</f>
        <v>17339166.666666664</v>
      </c>
      <c r="E143" s="85" t="s">
        <v>228</v>
      </c>
      <c r="F143" s="190"/>
      <c r="G143" s="180"/>
      <c r="H143" s="180"/>
      <c r="I143" s="180"/>
      <c r="J143" s="180"/>
      <c r="K143" s="184"/>
    </row>
    <row r="144" spans="1:11" s="29" customFormat="1" ht="15">
      <c r="A144" s="196"/>
      <c r="B144" s="181"/>
      <c r="C144" s="156"/>
      <c r="D144" s="90">
        <f>D178</f>
        <v>600000</v>
      </c>
      <c r="E144" s="89" t="s">
        <v>246</v>
      </c>
      <c r="F144" s="205"/>
      <c r="G144" s="181"/>
      <c r="H144" s="181"/>
      <c r="I144" s="181"/>
      <c r="J144" s="181"/>
      <c r="K144" s="184"/>
    </row>
    <row r="145" spans="1:11" ht="14.25">
      <c r="A145" s="191" t="s">
        <v>18</v>
      </c>
      <c r="B145" s="206" t="s">
        <v>101</v>
      </c>
      <c r="C145" s="186">
        <v>32250000</v>
      </c>
      <c r="D145" s="33">
        <v>8000000</v>
      </c>
      <c r="E145" s="82"/>
      <c r="F145" s="186">
        <v>421414</v>
      </c>
      <c r="G145" s="186" t="s">
        <v>69</v>
      </c>
      <c r="H145" s="186" t="s">
        <v>201</v>
      </c>
      <c r="I145" s="186" t="s">
        <v>187</v>
      </c>
      <c r="J145" s="234" t="s">
        <v>215</v>
      </c>
      <c r="K145" s="184"/>
    </row>
    <row r="146" spans="1:11" ht="14.25">
      <c r="A146" s="192"/>
      <c r="B146" s="207"/>
      <c r="C146" s="187"/>
      <c r="D146" s="33">
        <f>D145/24*7</f>
        <v>2333333.333333333</v>
      </c>
      <c r="E146" s="82" t="s">
        <v>131</v>
      </c>
      <c r="F146" s="187"/>
      <c r="G146" s="187"/>
      <c r="H146" s="187"/>
      <c r="I146" s="187"/>
      <c r="J146" s="235"/>
      <c r="K146" s="184"/>
    </row>
    <row r="147" spans="1:11" ht="14.25">
      <c r="A147" s="192"/>
      <c r="B147" s="207"/>
      <c r="C147" s="187"/>
      <c r="D147" s="33">
        <f>D145/24*12</f>
        <v>4000000</v>
      </c>
      <c r="E147" s="82" t="s">
        <v>212</v>
      </c>
      <c r="F147" s="187"/>
      <c r="G147" s="187"/>
      <c r="H147" s="187"/>
      <c r="I147" s="187"/>
      <c r="J147" s="235"/>
      <c r="K147" s="184"/>
    </row>
    <row r="148" spans="1:11" ht="14.25">
      <c r="A148" s="193"/>
      <c r="B148" s="208"/>
      <c r="C148" s="188"/>
      <c r="D148" s="33">
        <f>D145/24*5</f>
        <v>1666666.6666666665</v>
      </c>
      <c r="E148" s="82" t="s">
        <v>214</v>
      </c>
      <c r="F148" s="188"/>
      <c r="G148" s="188"/>
      <c r="H148" s="188"/>
      <c r="I148" s="188"/>
      <c r="J148" s="236"/>
      <c r="K148" s="184"/>
    </row>
    <row r="149" spans="1:11" ht="14.25">
      <c r="A149" s="191" t="s">
        <v>19</v>
      </c>
      <c r="B149" s="206" t="s">
        <v>105</v>
      </c>
      <c r="C149" s="157">
        <v>32552100</v>
      </c>
      <c r="D149" s="17">
        <v>32000000</v>
      </c>
      <c r="E149" s="78"/>
      <c r="F149" s="183">
        <v>421410</v>
      </c>
      <c r="G149" s="186" t="s">
        <v>69</v>
      </c>
      <c r="H149" s="186" t="s">
        <v>181</v>
      </c>
      <c r="I149" s="186" t="s">
        <v>202</v>
      </c>
      <c r="J149" s="234" t="s">
        <v>216</v>
      </c>
      <c r="K149" s="184"/>
    </row>
    <row r="150" spans="1:11" ht="14.25">
      <c r="A150" s="192"/>
      <c r="B150" s="207"/>
      <c r="C150" s="158"/>
      <c r="D150" s="33">
        <f>D149/24*0</f>
        <v>0</v>
      </c>
      <c r="E150" s="82" t="s">
        <v>131</v>
      </c>
      <c r="F150" s="184"/>
      <c r="G150" s="187"/>
      <c r="H150" s="187"/>
      <c r="I150" s="187"/>
      <c r="J150" s="235"/>
      <c r="K150" s="184"/>
    </row>
    <row r="151" spans="1:11" ht="14.25">
      <c r="A151" s="192"/>
      <c r="B151" s="207"/>
      <c r="C151" s="158"/>
      <c r="D151" s="33">
        <f>D149/24*10</f>
        <v>13333333.333333332</v>
      </c>
      <c r="E151" s="82" t="s">
        <v>212</v>
      </c>
      <c r="F151" s="184"/>
      <c r="G151" s="187"/>
      <c r="H151" s="187"/>
      <c r="I151" s="187"/>
      <c r="J151" s="235"/>
      <c r="K151" s="184"/>
    </row>
    <row r="152" spans="1:11" ht="14.25">
      <c r="A152" s="192"/>
      <c r="B152" s="207"/>
      <c r="C152" s="158"/>
      <c r="D152" s="33">
        <f>D149/24*12</f>
        <v>16000000</v>
      </c>
      <c r="E152" s="82" t="s">
        <v>214</v>
      </c>
      <c r="F152" s="184"/>
      <c r="G152" s="187"/>
      <c r="H152" s="187"/>
      <c r="I152" s="187"/>
      <c r="J152" s="235"/>
      <c r="K152" s="184"/>
    </row>
    <row r="153" spans="1:11" ht="14.25">
      <c r="A153" s="193"/>
      <c r="B153" s="208"/>
      <c r="C153" s="159"/>
      <c r="D153" s="36">
        <f>D149/24*2</f>
        <v>2666666.6666666665</v>
      </c>
      <c r="E153" s="37" t="s">
        <v>227</v>
      </c>
      <c r="F153" s="185"/>
      <c r="G153" s="188"/>
      <c r="H153" s="188"/>
      <c r="I153" s="188"/>
      <c r="J153" s="236"/>
      <c r="K153" s="184"/>
    </row>
    <row r="154" spans="1:11" ht="14.25">
      <c r="A154" s="191" t="s">
        <v>20</v>
      </c>
      <c r="B154" s="206" t="s">
        <v>83</v>
      </c>
      <c r="C154" s="186">
        <v>79710000</v>
      </c>
      <c r="D154" s="33">
        <v>98400000</v>
      </c>
      <c r="E154" s="82"/>
      <c r="F154" s="186">
        <v>421323</v>
      </c>
      <c r="G154" s="186" t="s">
        <v>69</v>
      </c>
      <c r="H154" s="186" t="s">
        <v>190</v>
      </c>
      <c r="I154" s="186" t="s">
        <v>192</v>
      </c>
      <c r="J154" s="186" t="s">
        <v>217</v>
      </c>
      <c r="K154" s="184"/>
    </row>
    <row r="155" spans="1:11" ht="14.25">
      <c r="A155" s="192"/>
      <c r="B155" s="207"/>
      <c r="C155" s="187"/>
      <c r="D155" s="33">
        <f>D154/24*2</f>
        <v>8200000</v>
      </c>
      <c r="E155" s="82" t="s">
        <v>131</v>
      </c>
      <c r="F155" s="187"/>
      <c r="G155" s="187"/>
      <c r="H155" s="187"/>
      <c r="I155" s="187"/>
      <c r="J155" s="187"/>
      <c r="K155" s="184"/>
    </row>
    <row r="156" spans="1:11" ht="14.25">
      <c r="A156" s="192"/>
      <c r="B156" s="207"/>
      <c r="C156" s="187"/>
      <c r="D156" s="33">
        <f>D154/24*12</f>
        <v>49200000</v>
      </c>
      <c r="E156" s="82" t="s">
        <v>212</v>
      </c>
      <c r="F156" s="187"/>
      <c r="G156" s="187"/>
      <c r="H156" s="187"/>
      <c r="I156" s="187"/>
      <c r="J156" s="187"/>
      <c r="K156" s="184"/>
    </row>
    <row r="157" spans="1:11" ht="14.25">
      <c r="A157" s="193"/>
      <c r="B157" s="208"/>
      <c r="C157" s="188"/>
      <c r="D157" s="33">
        <f>D154/24*10</f>
        <v>41000000</v>
      </c>
      <c r="E157" s="37" t="s">
        <v>214</v>
      </c>
      <c r="F157" s="188"/>
      <c r="G157" s="188"/>
      <c r="H157" s="188"/>
      <c r="I157" s="188"/>
      <c r="J157" s="188"/>
      <c r="K157" s="184"/>
    </row>
    <row r="158" spans="1:11" ht="14.25" customHeight="1">
      <c r="A158" s="191" t="s">
        <v>21</v>
      </c>
      <c r="B158" s="206" t="s">
        <v>84</v>
      </c>
      <c r="C158" s="186">
        <v>90910000</v>
      </c>
      <c r="D158" s="17">
        <v>98180000</v>
      </c>
      <c r="E158" s="78"/>
      <c r="F158" s="186">
        <v>421325</v>
      </c>
      <c r="G158" s="186" t="s">
        <v>69</v>
      </c>
      <c r="H158" s="186" t="s">
        <v>181</v>
      </c>
      <c r="I158" s="186" t="s">
        <v>195</v>
      </c>
      <c r="J158" s="186" t="s">
        <v>229</v>
      </c>
      <c r="K158" s="184"/>
    </row>
    <row r="159" spans="1:11" ht="14.25" customHeight="1">
      <c r="A159" s="192"/>
      <c r="B159" s="207"/>
      <c r="C159" s="187"/>
      <c r="D159" s="33">
        <f>D158*0</f>
        <v>0</v>
      </c>
      <c r="E159" s="82" t="s">
        <v>131</v>
      </c>
      <c r="F159" s="187"/>
      <c r="G159" s="187"/>
      <c r="H159" s="187"/>
      <c r="I159" s="187"/>
      <c r="J159" s="187"/>
      <c r="K159" s="184"/>
    </row>
    <row r="160" spans="1:11" ht="14.25" customHeight="1">
      <c r="A160" s="192"/>
      <c r="B160" s="207"/>
      <c r="C160" s="187"/>
      <c r="D160" s="33">
        <f>D158/24*9</f>
        <v>36817500</v>
      </c>
      <c r="E160" s="82" t="s">
        <v>212</v>
      </c>
      <c r="F160" s="187"/>
      <c r="G160" s="187"/>
      <c r="H160" s="187"/>
      <c r="I160" s="187"/>
      <c r="J160" s="187"/>
      <c r="K160" s="184"/>
    </row>
    <row r="161" spans="1:11" ht="14.25" customHeight="1">
      <c r="A161" s="192"/>
      <c r="B161" s="207"/>
      <c r="C161" s="187"/>
      <c r="D161" s="33">
        <f>D158/24*12</f>
        <v>49090000</v>
      </c>
      <c r="E161" s="82" t="s">
        <v>214</v>
      </c>
      <c r="F161" s="187"/>
      <c r="G161" s="187"/>
      <c r="H161" s="187"/>
      <c r="I161" s="187"/>
      <c r="J161" s="187"/>
      <c r="K161" s="184"/>
    </row>
    <row r="162" spans="1:11" ht="14.25" customHeight="1">
      <c r="A162" s="193"/>
      <c r="B162" s="208"/>
      <c r="C162" s="188"/>
      <c r="D162" s="33">
        <f>D158/24*3</f>
        <v>12272500</v>
      </c>
      <c r="E162" s="82" t="s">
        <v>227</v>
      </c>
      <c r="F162" s="188"/>
      <c r="G162" s="188"/>
      <c r="H162" s="188"/>
      <c r="I162" s="188"/>
      <c r="J162" s="188"/>
      <c r="K162" s="184"/>
    </row>
    <row r="163" spans="1:11" ht="14.25" customHeight="1">
      <c r="A163" s="191" t="s">
        <v>166</v>
      </c>
      <c r="B163" s="206" t="s">
        <v>186</v>
      </c>
      <c r="C163" s="157">
        <v>90910000</v>
      </c>
      <c r="D163" s="17">
        <v>3991304.5</v>
      </c>
      <c r="E163" s="78"/>
      <c r="F163" s="183">
        <v>421325</v>
      </c>
      <c r="G163" s="186" t="s">
        <v>69</v>
      </c>
      <c r="H163" s="186" t="s">
        <v>183</v>
      </c>
      <c r="I163" s="186" t="s">
        <v>189</v>
      </c>
      <c r="J163" s="186" t="s">
        <v>196</v>
      </c>
      <c r="K163" s="184"/>
    </row>
    <row r="164" spans="1:11" ht="14.25" customHeight="1">
      <c r="A164" s="192"/>
      <c r="B164" s="207"/>
      <c r="C164" s="158"/>
      <c r="D164" s="33">
        <f>D163/12*9</f>
        <v>2993478.375</v>
      </c>
      <c r="E164" s="82" t="s">
        <v>131</v>
      </c>
      <c r="F164" s="184"/>
      <c r="G164" s="187"/>
      <c r="H164" s="187"/>
      <c r="I164" s="187"/>
      <c r="J164" s="187"/>
      <c r="K164" s="184"/>
    </row>
    <row r="165" spans="1:11" ht="14.25" customHeight="1">
      <c r="A165" s="193"/>
      <c r="B165" s="207"/>
      <c r="C165" s="158"/>
      <c r="D165" s="33">
        <f>D163/12*3</f>
        <v>997826.125</v>
      </c>
      <c r="E165" s="82" t="s">
        <v>212</v>
      </c>
      <c r="F165" s="184"/>
      <c r="G165" s="187"/>
      <c r="H165" s="187"/>
      <c r="I165" s="187"/>
      <c r="J165" s="187"/>
      <c r="K165" s="184"/>
    </row>
    <row r="166" spans="1:11" ht="14.25" customHeight="1">
      <c r="A166" s="191" t="s">
        <v>167</v>
      </c>
      <c r="B166" s="206" t="s">
        <v>176</v>
      </c>
      <c r="C166" s="157">
        <v>66510000</v>
      </c>
      <c r="D166" s="17">
        <v>5000000</v>
      </c>
      <c r="E166" s="78"/>
      <c r="F166" s="183">
        <v>421510</v>
      </c>
      <c r="G166" s="186" t="s">
        <v>69</v>
      </c>
      <c r="H166" s="186" t="s">
        <v>189</v>
      </c>
      <c r="I166" s="186" t="s">
        <v>180</v>
      </c>
      <c r="J166" s="186" t="s">
        <v>188</v>
      </c>
      <c r="K166" s="184"/>
    </row>
    <row r="167" spans="1:11" ht="14.25" customHeight="1">
      <c r="A167" s="192"/>
      <c r="B167" s="207"/>
      <c r="C167" s="158"/>
      <c r="D167" s="33">
        <f>D166/12*4</f>
        <v>1666666.6666666667</v>
      </c>
      <c r="E167" s="82" t="s">
        <v>131</v>
      </c>
      <c r="F167" s="184"/>
      <c r="G167" s="187"/>
      <c r="H167" s="187"/>
      <c r="I167" s="187"/>
      <c r="J167" s="187"/>
      <c r="K167" s="184"/>
    </row>
    <row r="168" spans="1:11" ht="14.25" customHeight="1">
      <c r="A168" s="193"/>
      <c r="B168" s="208"/>
      <c r="C168" s="159"/>
      <c r="D168" s="36">
        <f>D166/12*8</f>
        <v>3333333.3333333335</v>
      </c>
      <c r="E168" s="37" t="s">
        <v>212</v>
      </c>
      <c r="F168" s="185"/>
      <c r="G168" s="188"/>
      <c r="H168" s="188"/>
      <c r="I168" s="188"/>
      <c r="J168" s="188"/>
      <c r="K168" s="184"/>
    </row>
    <row r="169" spans="1:11" ht="14.25" customHeight="1">
      <c r="A169" s="191" t="s">
        <v>175</v>
      </c>
      <c r="B169" s="206" t="s">
        <v>85</v>
      </c>
      <c r="C169" s="157">
        <v>66514110</v>
      </c>
      <c r="D169" s="17">
        <v>2200000</v>
      </c>
      <c r="E169" s="78"/>
      <c r="F169" s="183">
        <v>421512</v>
      </c>
      <c r="G169" s="186" t="s">
        <v>95</v>
      </c>
      <c r="H169" s="186" t="s">
        <v>183</v>
      </c>
      <c r="I169" s="186" t="s">
        <v>189</v>
      </c>
      <c r="J169" s="186" t="s">
        <v>221</v>
      </c>
      <c r="K169" s="184"/>
    </row>
    <row r="170" spans="1:11" ht="14.25" customHeight="1">
      <c r="A170" s="192"/>
      <c r="B170" s="207"/>
      <c r="C170" s="158"/>
      <c r="D170" s="33">
        <f>D169/24*9</f>
        <v>825000</v>
      </c>
      <c r="E170" s="82" t="s">
        <v>131</v>
      </c>
      <c r="F170" s="184"/>
      <c r="G170" s="187"/>
      <c r="H170" s="187"/>
      <c r="I170" s="187"/>
      <c r="J170" s="187"/>
      <c r="K170" s="184"/>
    </row>
    <row r="171" spans="1:11" ht="14.25" customHeight="1">
      <c r="A171" s="192"/>
      <c r="B171" s="207"/>
      <c r="C171" s="158"/>
      <c r="D171" s="33">
        <f>D169/24*12</f>
        <v>1100000</v>
      </c>
      <c r="E171" s="82" t="s">
        <v>212</v>
      </c>
      <c r="F171" s="184"/>
      <c r="G171" s="187"/>
      <c r="H171" s="187"/>
      <c r="I171" s="187"/>
      <c r="J171" s="187"/>
      <c r="K171" s="184"/>
    </row>
    <row r="172" spans="1:11" ht="14.25" customHeight="1">
      <c r="A172" s="193"/>
      <c r="B172" s="208"/>
      <c r="C172" s="159"/>
      <c r="D172" s="33">
        <f>D169/24*3</f>
        <v>275000</v>
      </c>
      <c r="E172" s="82" t="s">
        <v>214</v>
      </c>
      <c r="F172" s="185"/>
      <c r="G172" s="188"/>
      <c r="H172" s="188"/>
      <c r="I172" s="188"/>
      <c r="J172" s="188"/>
      <c r="K172" s="184"/>
    </row>
    <row r="173" spans="1:11" ht="14.25" customHeight="1">
      <c r="A173" s="151" t="s">
        <v>245</v>
      </c>
      <c r="B173" s="206" t="s">
        <v>244</v>
      </c>
      <c r="C173" s="170">
        <v>70000000</v>
      </c>
      <c r="D173" s="17">
        <v>9600000</v>
      </c>
      <c r="E173" s="78"/>
      <c r="F173" s="157">
        <v>421619</v>
      </c>
      <c r="G173" s="186" t="s">
        <v>247</v>
      </c>
      <c r="H173" s="186" t="s">
        <v>201</v>
      </c>
      <c r="I173" s="186" t="s">
        <v>189</v>
      </c>
      <c r="J173" s="186" t="s">
        <v>248</v>
      </c>
      <c r="K173" s="184"/>
    </row>
    <row r="174" spans="1:11" ht="14.25" customHeight="1">
      <c r="A174" s="152"/>
      <c r="B174" s="207"/>
      <c r="C174" s="171"/>
      <c r="D174" s="33">
        <f>D173/48*9</f>
        <v>1800000</v>
      </c>
      <c r="E174" s="82" t="s">
        <v>131</v>
      </c>
      <c r="F174" s="158"/>
      <c r="G174" s="187"/>
      <c r="H174" s="187"/>
      <c r="I174" s="187"/>
      <c r="J174" s="187"/>
      <c r="K174" s="184"/>
    </row>
    <row r="175" spans="1:11" ht="14.25" customHeight="1">
      <c r="A175" s="152"/>
      <c r="B175" s="207"/>
      <c r="C175" s="171"/>
      <c r="D175" s="33">
        <f>D173/48*12</f>
        <v>2400000</v>
      </c>
      <c r="E175" s="82" t="s">
        <v>212</v>
      </c>
      <c r="F175" s="158"/>
      <c r="G175" s="187"/>
      <c r="H175" s="187"/>
      <c r="I175" s="187"/>
      <c r="J175" s="187"/>
      <c r="K175" s="184"/>
    </row>
    <row r="176" spans="1:11" ht="14.25" customHeight="1">
      <c r="A176" s="152"/>
      <c r="B176" s="207"/>
      <c r="C176" s="171"/>
      <c r="D176" s="33">
        <f>D173/48*12</f>
        <v>2400000</v>
      </c>
      <c r="E176" s="82" t="s">
        <v>214</v>
      </c>
      <c r="F176" s="158"/>
      <c r="G176" s="187"/>
      <c r="H176" s="187"/>
      <c r="I176" s="187"/>
      <c r="J176" s="187"/>
      <c r="K176" s="184"/>
    </row>
    <row r="177" spans="1:11" ht="14.25" customHeight="1">
      <c r="A177" s="152"/>
      <c r="B177" s="207"/>
      <c r="C177" s="171"/>
      <c r="D177" s="33">
        <f>D173/48*12</f>
        <v>2400000</v>
      </c>
      <c r="E177" s="82" t="s">
        <v>227</v>
      </c>
      <c r="F177" s="158"/>
      <c r="G177" s="187"/>
      <c r="H177" s="187"/>
      <c r="I177" s="187"/>
      <c r="J177" s="187"/>
      <c r="K177" s="184"/>
    </row>
    <row r="178" spans="1:11" ht="14.25" customHeight="1">
      <c r="A178" s="153"/>
      <c r="B178" s="208"/>
      <c r="C178" s="172"/>
      <c r="D178" s="36">
        <f>D173/48*3</f>
        <v>600000</v>
      </c>
      <c r="E178" s="37" t="s">
        <v>246</v>
      </c>
      <c r="F178" s="159"/>
      <c r="G178" s="188"/>
      <c r="H178" s="188"/>
      <c r="I178" s="188"/>
      <c r="J178" s="188"/>
      <c r="K178" s="184"/>
    </row>
    <row r="179" spans="1:11" ht="14.25" customHeight="1">
      <c r="A179" s="166" t="s">
        <v>274</v>
      </c>
      <c r="B179" s="167" t="s">
        <v>277</v>
      </c>
      <c r="C179" s="170">
        <v>32412110</v>
      </c>
      <c r="D179" s="17">
        <v>840000</v>
      </c>
      <c r="E179" s="78"/>
      <c r="F179" s="157">
        <v>421412</v>
      </c>
      <c r="G179" s="157" t="s">
        <v>95</v>
      </c>
      <c r="H179" s="157" t="s">
        <v>180</v>
      </c>
      <c r="I179" s="157" t="s">
        <v>197</v>
      </c>
      <c r="J179" s="182" t="s">
        <v>203</v>
      </c>
      <c r="K179" s="184"/>
    </row>
    <row r="180" spans="1:11" ht="14.25" customHeight="1">
      <c r="A180" s="166"/>
      <c r="B180" s="168"/>
      <c r="C180" s="171"/>
      <c r="D180" s="33">
        <f>D179*0.25</f>
        <v>210000</v>
      </c>
      <c r="E180" s="82" t="s">
        <v>131</v>
      </c>
      <c r="F180" s="158"/>
      <c r="G180" s="158"/>
      <c r="H180" s="158"/>
      <c r="I180" s="158"/>
      <c r="J180" s="182"/>
      <c r="K180" s="184"/>
    </row>
    <row r="181" spans="1:11" ht="14.25" customHeight="1">
      <c r="A181" s="166"/>
      <c r="B181" s="169"/>
      <c r="C181" s="172"/>
      <c r="D181" s="36">
        <f>D179*0.75</f>
        <v>630000</v>
      </c>
      <c r="E181" s="37" t="s">
        <v>212</v>
      </c>
      <c r="F181" s="159"/>
      <c r="G181" s="159"/>
      <c r="H181" s="159"/>
      <c r="I181" s="159"/>
      <c r="J181" s="182"/>
      <c r="K181" s="185"/>
    </row>
    <row r="182" spans="1:11" ht="14.25">
      <c r="A182" s="173"/>
      <c r="B182" s="174"/>
      <c r="C182" s="174"/>
      <c r="D182" s="251"/>
      <c r="E182" s="251"/>
      <c r="F182" s="174"/>
      <c r="G182" s="174"/>
      <c r="H182" s="174"/>
      <c r="I182" s="174"/>
      <c r="J182" s="174"/>
      <c r="K182" s="175"/>
    </row>
    <row r="183" spans="1:11" s="29" customFormat="1" ht="20.25" customHeight="1">
      <c r="A183" s="194" t="s">
        <v>23</v>
      </c>
      <c r="B183" s="179" t="s">
        <v>126</v>
      </c>
      <c r="C183" s="179"/>
      <c r="D183" s="26">
        <f>D184+D185+D186</f>
        <v>76281000</v>
      </c>
      <c r="E183" s="27"/>
      <c r="F183" s="179">
        <v>423000</v>
      </c>
      <c r="G183" s="179"/>
      <c r="H183" s="179"/>
      <c r="I183" s="179"/>
      <c r="J183" s="179"/>
      <c r="K183" s="202" t="s">
        <v>230</v>
      </c>
    </row>
    <row r="184" spans="1:11" s="29" customFormat="1" ht="15">
      <c r="A184" s="195"/>
      <c r="B184" s="180"/>
      <c r="C184" s="180"/>
      <c r="D184" s="84">
        <f>D188+D191+D193+D196+D198+D199+D201+D204+D207+D208</f>
        <v>19724750.003333334</v>
      </c>
      <c r="E184" s="85" t="s">
        <v>132</v>
      </c>
      <c r="F184" s="180"/>
      <c r="G184" s="180"/>
      <c r="H184" s="180"/>
      <c r="I184" s="180"/>
      <c r="J184" s="180"/>
      <c r="K184" s="203"/>
    </row>
    <row r="185" spans="1:11" s="29" customFormat="1" ht="15">
      <c r="A185" s="195"/>
      <c r="B185" s="180"/>
      <c r="C185" s="180"/>
      <c r="D185" s="84">
        <f>D189+D194+D197+D202+D205</f>
        <v>55856249.99666666</v>
      </c>
      <c r="E185" s="85" t="s">
        <v>213</v>
      </c>
      <c r="F185" s="180"/>
      <c r="G185" s="180"/>
      <c r="H185" s="180"/>
      <c r="I185" s="180"/>
      <c r="J185" s="180"/>
      <c r="K185" s="203"/>
    </row>
    <row r="186" spans="1:11" s="29" customFormat="1" ht="15">
      <c r="A186" s="196"/>
      <c r="B186" s="181"/>
      <c r="C186" s="181"/>
      <c r="D186" s="84">
        <f>D190+D206</f>
        <v>700000.0000000001</v>
      </c>
      <c r="E186" s="85" t="s">
        <v>218</v>
      </c>
      <c r="F186" s="181"/>
      <c r="G186" s="181"/>
      <c r="H186" s="181"/>
      <c r="I186" s="181"/>
      <c r="J186" s="181"/>
      <c r="K186" s="203"/>
    </row>
    <row r="187" spans="1:11" ht="14.25" customHeight="1">
      <c r="A187" s="191" t="s">
        <v>25</v>
      </c>
      <c r="B187" s="206" t="s">
        <v>39</v>
      </c>
      <c r="C187" s="157">
        <v>77310000</v>
      </c>
      <c r="D187" s="17">
        <v>1400000</v>
      </c>
      <c r="E187" s="78"/>
      <c r="F187" s="186">
        <v>423911</v>
      </c>
      <c r="G187" s="186" t="s">
        <v>95</v>
      </c>
      <c r="H187" s="186" t="s">
        <v>219</v>
      </c>
      <c r="I187" s="186" t="s">
        <v>181</v>
      </c>
      <c r="J187" s="186" t="s">
        <v>220</v>
      </c>
      <c r="K187" s="203"/>
    </row>
    <row r="188" spans="1:11" ht="14.25" customHeight="1">
      <c r="A188" s="192"/>
      <c r="B188" s="207"/>
      <c r="C188" s="158"/>
      <c r="D188" s="33">
        <f>D187/24*1</f>
        <v>58333.333333333336</v>
      </c>
      <c r="E188" s="82" t="s">
        <v>131</v>
      </c>
      <c r="F188" s="187"/>
      <c r="G188" s="187"/>
      <c r="H188" s="187"/>
      <c r="I188" s="187"/>
      <c r="J188" s="187"/>
      <c r="K188" s="203"/>
    </row>
    <row r="189" spans="1:11" ht="14.25" customHeight="1">
      <c r="A189" s="192"/>
      <c r="B189" s="207"/>
      <c r="C189" s="158"/>
      <c r="D189" s="33">
        <f>D187/24*12</f>
        <v>700000</v>
      </c>
      <c r="E189" s="82" t="s">
        <v>212</v>
      </c>
      <c r="F189" s="187"/>
      <c r="G189" s="187"/>
      <c r="H189" s="187"/>
      <c r="I189" s="187"/>
      <c r="J189" s="187"/>
      <c r="K189" s="203"/>
    </row>
    <row r="190" spans="1:11" ht="14.25" customHeight="1">
      <c r="A190" s="193"/>
      <c r="B190" s="208"/>
      <c r="C190" s="159"/>
      <c r="D190" s="36">
        <f>D187/24*11</f>
        <v>641666.6666666667</v>
      </c>
      <c r="E190" s="37" t="s">
        <v>214</v>
      </c>
      <c r="F190" s="188"/>
      <c r="G190" s="188"/>
      <c r="H190" s="188"/>
      <c r="I190" s="188"/>
      <c r="J190" s="188"/>
      <c r="K190" s="203"/>
    </row>
    <row r="191" spans="1:11" ht="41.25" customHeight="1">
      <c r="A191" s="47" t="s">
        <v>26</v>
      </c>
      <c r="B191" s="48" t="s">
        <v>40</v>
      </c>
      <c r="C191" s="45">
        <v>80530000</v>
      </c>
      <c r="D191" s="33">
        <v>1146000</v>
      </c>
      <c r="E191" s="82" t="s">
        <v>131</v>
      </c>
      <c r="F191" s="45">
        <v>423911</v>
      </c>
      <c r="G191" s="45" t="s">
        <v>95</v>
      </c>
      <c r="H191" s="58" t="s">
        <v>187</v>
      </c>
      <c r="I191" s="58" t="s">
        <v>199</v>
      </c>
      <c r="J191" s="58" t="s">
        <v>193</v>
      </c>
      <c r="K191" s="203"/>
    </row>
    <row r="192" spans="1:11" ht="14.25" customHeight="1">
      <c r="A192" s="191" t="s">
        <v>27</v>
      </c>
      <c r="B192" s="206" t="s">
        <v>253</v>
      </c>
      <c r="C192" s="157">
        <v>72267000</v>
      </c>
      <c r="D192" s="17">
        <v>39000000</v>
      </c>
      <c r="E192" s="78"/>
      <c r="F192" s="183">
        <v>423212</v>
      </c>
      <c r="G192" s="186" t="s">
        <v>69</v>
      </c>
      <c r="H192" s="186" t="s">
        <v>197</v>
      </c>
      <c r="I192" s="186" t="s">
        <v>193</v>
      </c>
      <c r="J192" s="186" t="s">
        <v>194</v>
      </c>
      <c r="K192" s="203"/>
    </row>
    <row r="193" spans="1:11" ht="14.25" customHeight="1">
      <c r="A193" s="192"/>
      <c r="B193" s="207"/>
      <c r="C193" s="158"/>
      <c r="D193" s="33">
        <v>0</v>
      </c>
      <c r="E193" s="82" t="s">
        <v>131</v>
      </c>
      <c r="F193" s="184"/>
      <c r="G193" s="187"/>
      <c r="H193" s="187"/>
      <c r="I193" s="187"/>
      <c r="J193" s="187"/>
      <c r="K193" s="203"/>
    </row>
    <row r="194" spans="1:11" ht="14.25" customHeight="1">
      <c r="A194" s="193"/>
      <c r="B194" s="208"/>
      <c r="C194" s="159"/>
      <c r="D194" s="36">
        <v>39000000</v>
      </c>
      <c r="E194" s="37" t="s">
        <v>212</v>
      </c>
      <c r="F194" s="185"/>
      <c r="G194" s="188"/>
      <c r="H194" s="188"/>
      <c r="I194" s="188"/>
      <c r="J194" s="188"/>
      <c r="K194" s="203"/>
    </row>
    <row r="195" spans="1:11" ht="14.25" customHeight="1">
      <c r="A195" s="191" t="s">
        <v>28</v>
      </c>
      <c r="B195" s="206" t="s">
        <v>98</v>
      </c>
      <c r="C195" s="157">
        <v>72267000</v>
      </c>
      <c r="D195" s="17">
        <v>15000000</v>
      </c>
      <c r="E195" s="78"/>
      <c r="F195" s="183">
        <v>423212</v>
      </c>
      <c r="G195" s="186" t="s">
        <v>69</v>
      </c>
      <c r="H195" s="186" t="s">
        <v>197</v>
      </c>
      <c r="I195" s="186" t="s">
        <v>193</v>
      </c>
      <c r="J195" s="186" t="s">
        <v>194</v>
      </c>
      <c r="K195" s="203"/>
    </row>
    <row r="196" spans="1:11" ht="14.25" customHeight="1">
      <c r="A196" s="192"/>
      <c r="B196" s="207"/>
      <c r="C196" s="158"/>
      <c r="D196" s="33">
        <v>0</v>
      </c>
      <c r="E196" s="82" t="s">
        <v>131</v>
      </c>
      <c r="F196" s="184"/>
      <c r="G196" s="187"/>
      <c r="H196" s="187"/>
      <c r="I196" s="187"/>
      <c r="J196" s="187"/>
      <c r="K196" s="203"/>
    </row>
    <row r="197" spans="1:11" ht="14.25" customHeight="1">
      <c r="A197" s="193"/>
      <c r="B197" s="208"/>
      <c r="C197" s="159"/>
      <c r="D197" s="36">
        <v>15000000</v>
      </c>
      <c r="E197" s="37" t="s">
        <v>212</v>
      </c>
      <c r="F197" s="185"/>
      <c r="G197" s="188"/>
      <c r="H197" s="188"/>
      <c r="I197" s="188"/>
      <c r="J197" s="188"/>
      <c r="K197" s="203"/>
    </row>
    <row r="198" spans="1:11" ht="28.5">
      <c r="A198" s="30" t="s">
        <v>34</v>
      </c>
      <c r="B198" s="66" t="s">
        <v>41</v>
      </c>
      <c r="C198" s="34">
        <v>80500000</v>
      </c>
      <c r="D198" s="39">
        <v>300000</v>
      </c>
      <c r="E198" s="40" t="s">
        <v>131</v>
      </c>
      <c r="F198" s="45">
        <v>423911</v>
      </c>
      <c r="G198" s="45" t="s">
        <v>95</v>
      </c>
      <c r="H198" s="58" t="s">
        <v>187</v>
      </c>
      <c r="I198" s="58" t="s">
        <v>199</v>
      </c>
      <c r="J198" s="58" t="s">
        <v>193</v>
      </c>
      <c r="K198" s="203"/>
    </row>
    <row r="199" spans="1:11" ht="28.5">
      <c r="A199" s="30" t="s">
        <v>49</v>
      </c>
      <c r="B199" s="72" t="s">
        <v>207</v>
      </c>
      <c r="C199" s="124">
        <v>98390000</v>
      </c>
      <c r="D199" s="39">
        <v>2500000</v>
      </c>
      <c r="E199" s="40" t="s">
        <v>131</v>
      </c>
      <c r="F199" s="45">
        <v>423911</v>
      </c>
      <c r="G199" s="45" t="s">
        <v>95</v>
      </c>
      <c r="H199" s="58" t="s">
        <v>184</v>
      </c>
      <c r="I199" s="58" t="s">
        <v>199</v>
      </c>
      <c r="J199" s="58" t="s">
        <v>193</v>
      </c>
      <c r="K199" s="203"/>
    </row>
    <row r="200" spans="1:11" ht="14.25">
      <c r="A200" s="191" t="s">
        <v>112</v>
      </c>
      <c r="B200" s="220" t="s">
        <v>82</v>
      </c>
      <c r="C200" s="209">
        <v>50118110</v>
      </c>
      <c r="D200" s="33">
        <v>1235000</v>
      </c>
      <c r="E200" s="82"/>
      <c r="F200" s="186">
        <v>423911</v>
      </c>
      <c r="G200" s="186" t="s">
        <v>95</v>
      </c>
      <c r="H200" s="186" t="s">
        <v>189</v>
      </c>
      <c r="I200" s="186" t="s">
        <v>187</v>
      </c>
      <c r="J200" s="186" t="s">
        <v>204</v>
      </c>
      <c r="K200" s="203"/>
    </row>
    <row r="201" spans="1:11" ht="14.25">
      <c r="A201" s="192"/>
      <c r="B201" s="221"/>
      <c r="C201" s="210"/>
      <c r="D201" s="33">
        <v>720416.67</v>
      </c>
      <c r="E201" s="82" t="s">
        <v>131</v>
      </c>
      <c r="F201" s="187"/>
      <c r="G201" s="187"/>
      <c r="H201" s="187"/>
      <c r="I201" s="187"/>
      <c r="J201" s="187"/>
      <c r="K201" s="203"/>
    </row>
    <row r="202" spans="1:11" ht="14.25">
      <c r="A202" s="193"/>
      <c r="B202" s="222"/>
      <c r="C202" s="211"/>
      <c r="D202" s="36">
        <v>514583.33</v>
      </c>
      <c r="E202" s="37" t="s">
        <v>212</v>
      </c>
      <c r="F202" s="188"/>
      <c r="G202" s="188"/>
      <c r="H202" s="188"/>
      <c r="I202" s="188"/>
      <c r="J202" s="188"/>
      <c r="K202" s="203"/>
    </row>
    <row r="203" spans="1:11" ht="14.25" customHeight="1">
      <c r="A203" s="191" t="s">
        <v>113</v>
      </c>
      <c r="B203" s="220" t="s">
        <v>240</v>
      </c>
      <c r="C203" s="209">
        <v>41110000</v>
      </c>
      <c r="D203" s="17">
        <v>700000</v>
      </c>
      <c r="E203" s="78"/>
      <c r="F203" s="186">
        <v>423711</v>
      </c>
      <c r="G203" s="186" t="s">
        <v>95</v>
      </c>
      <c r="H203" s="186" t="s">
        <v>181</v>
      </c>
      <c r="I203" s="186" t="s">
        <v>205</v>
      </c>
      <c r="J203" s="186" t="s">
        <v>206</v>
      </c>
      <c r="K203" s="203"/>
    </row>
    <row r="204" spans="1:11" ht="15" customHeight="1">
      <c r="A204" s="192"/>
      <c r="B204" s="221"/>
      <c r="C204" s="210"/>
      <c r="D204" s="33">
        <v>0</v>
      </c>
      <c r="E204" s="82" t="s">
        <v>131</v>
      </c>
      <c r="F204" s="187"/>
      <c r="G204" s="187"/>
      <c r="H204" s="187"/>
      <c r="I204" s="187"/>
      <c r="J204" s="187"/>
      <c r="K204" s="203"/>
    </row>
    <row r="205" spans="1:11" ht="15" customHeight="1">
      <c r="A205" s="192"/>
      <c r="B205" s="221"/>
      <c r="C205" s="210"/>
      <c r="D205" s="33">
        <v>641666.6666666667</v>
      </c>
      <c r="E205" s="82" t="s">
        <v>212</v>
      </c>
      <c r="F205" s="187"/>
      <c r="G205" s="187"/>
      <c r="H205" s="187"/>
      <c r="I205" s="187"/>
      <c r="J205" s="187"/>
      <c r="K205" s="203"/>
    </row>
    <row r="206" spans="1:11" ht="15" customHeight="1">
      <c r="A206" s="193"/>
      <c r="B206" s="222"/>
      <c r="C206" s="211"/>
      <c r="D206" s="36">
        <v>58333.333333333336</v>
      </c>
      <c r="E206" s="37" t="s">
        <v>214</v>
      </c>
      <c r="F206" s="188"/>
      <c r="G206" s="188"/>
      <c r="H206" s="188"/>
      <c r="I206" s="188"/>
      <c r="J206" s="188"/>
      <c r="K206" s="204"/>
    </row>
    <row r="207" spans="1:11" ht="28.5">
      <c r="A207" s="30" t="s">
        <v>270</v>
      </c>
      <c r="B207" s="66" t="s">
        <v>275</v>
      </c>
      <c r="C207" s="34">
        <v>90520000</v>
      </c>
      <c r="D207" s="39">
        <v>5000000</v>
      </c>
      <c r="E207" s="40" t="s">
        <v>131</v>
      </c>
      <c r="F207" s="45">
        <v>423911</v>
      </c>
      <c r="G207" s="45" t="s">
        <v>95</v>
      </c>
      <c r="H207" s="58" t="s">
        <v>180</v>
      </c>
      <c r="I207" s="58" t="s">
        <v>197</v>
      </c>
      <c r="J207" s="58" t="s">
        <v>193</v>
      </c>
      <c r="K207" s="127"/>
    </row>
    <row r="208" spans="1:11" ht="28.5">
      <c r="A208" s="30" t="s">
        <v>271</v>
      </c>
      <c r="B208" s="66" t="s">
        <v>276</v>
      </c>
      <c r="C208" s="34">
        <v>90520000</v>
      </c>
      <c r="D208" s="39">
        <v>10000000</v>
      </c>
      <c r="E208" s="40" t="s">
        <v>131</v>
      </c>
      <c r="F208" s="45">
        <v>423911</v>
      </c>
      <c r="G208" s="45" t="s">
        <v>95</v>
      </c>
      <c r="H208" s="58" t="s">
        <v>192</v>
      </c>
      <c r="I208" s="58" t="s">
        <v>181</v>
      </c>
      <c r="J208" s="58" t="s">
        <v>193</v>
      </c>
      <c r="K208" s="127"/>
    </row>
    <row r="209" spans="1:11" ht="30" customHeight="1">
      <c r="A209" s="173"/>
      <c r="B209" s="174"/>
      <c r="C209" s="174"/>
      <c r="D209" s="213"/>
      <c r="E209" s="213"/>
      <c r="F209" s="174"/>
      <c r="G209" s="174"/>
      <c r="H209" s="174"/>
      <c r="I209" s="174"/>
      <c r="J209" s="174"/>
      <c r="K209" s="175"/>
    </row>
    <row r="210" spans="1:11" ht="15" customHeight="1">
      <c r="A210" s="194" t="s">
        <v>48</v>
      </c>
      <c r="B210" s="179" t="s">
        <v>10</v>
      </c>
      <c r="C210" s="179"/>
      <c r="D210" s="118">
        <f>D211+D212</f>
        <v>4886290.9</v>
      </c>
      <c r="E210" s="27"/>
      <c r="F210" s="179">
        <v>511000</v>
      </c>
      <c r="G210" s="179"/>
      <c r="H210" s="179"/>
      <c r="I210" s="179"/>
      <c r="J210" s="179"/>
      <c r="K210" s="179"/>
    </row>
    <row r="211" spans="1:11" ht="15">
      <c r="A211" s="195"/>
      <c r="B211" s="180"/>
      <c r="C211" s="180"/>
      <c r="D211" s="84">
        <f>D214+D217</f>
        <v>1354516.36</v>
      </c>
      <c r="E211" s="85" t="s">
        <v>132</v>
      </c>
      <c r="F211" s="180"/>
      <c r="G211" s="180"/>
      <c r="H211" s="180"/>
      <c r="I211" s="180"/>
      <c r="J211" s="180"/>
      <c r="K211" s="180"/>
    </row>
    <row r="212" spans="1:11" ht="15">
      <c r="A212" s="196"/>
      <c r="B212" s="181"/>
      <c r="C212" s="181"/>
      <c r="D212" s="90">
        <f>D215+D218</f>
        <v>3531774.54</v>
      </c>
      <c r="E212" s="89" t="s">
        <v>213</v>
      </c>
      <c r="F212" s="181"/>
      <c r="G212" s="181"/>
      <c r="H212" s="181"/>
      <c r="I212" s="181"/>
      <c r="J212" s="181"/>
      <c r="K212" s="181"/>
    </row>
    <row r="213" spans="1:11" ht="20.25" customHeight="1">
      <c r="A213" s="191" t="s">
        <v>35</v>
      </c>
      <c r="B213" s="206" t="s">
        <v>134</v>
      </c>
      <c r="C213" s="157">
        <v>71242000</v>
      </c>
      <c r="D213" s="33">
        <v>4000000</v>
      </c>
      <c r="E213" s="82"/>
      <c r="F213" s="212">
        <v>511322</v>
      </c>
      <c r="G213" s="182" t="s">
        <v>95</v>
      </c>
      <c r="H213" s="182" t="s">
        <v>199</v>
      </c>
      <c r="I213" s="182" t="s">
        <v>197</v>
      </c>
      <c r="J213" s="182" t="s">
        <v>203</v>
      </c>
      <c r="K213" s="202" t="s">
        <v>231</v>
      </c>
    </row>
    <row r="214" spans="1:11" ht="27.75" customHeight="1">
      <c r="A214" s="192"/>
      <c r="B214" s="207"/>
      <c r="C214" s="158"/>
      <c r="D214" s="33">
        <f>D213/12*3</f>
        <v>1000000</v>
      </c>
      <c r="E214" s="82" t="s">
        <v>131</v>
      </c>
      <c r="F214" s="212"/>
      <c r="G214" s="182"/>
      <c r="H214" s="182"/>
      <c r="I214" s="182"/>
      <c r="J214" s="182"/>
      <c r="K214" s="203"/>
    </row>
    <row r="215" spans="1:11" ht="27" customHeight="1">
      <c r="A215" s="193"/>
      <c r="B215" s="208"/>
      <c r="C215" s="159"/>
      <c r="D215" s="36">
        <f>D213/12*9</f>
        <v>3000000</v>
      </c>
      <c r="E215" s="37" t="s">
        <v>212</v>
      </c>
      <c r="F215" s="212"/>
      <c r="G215" s="182"/>
      <c r="H215" s="182"/>
      <c r="I215" s="182"/>
      <c r="J215" s="182"/>
      <c r="K215" s="204"/>
    </row>
    <row r="216" spans="1:11" ht="20.25" customHeight="1">
      <c r="A216" s="191" t="s">
        <v>36</v>
      </c>
      <c r="B216" s="206" t="s">
        <v>272</v>
      </c>
      <c r="C216" s="157">
        <v>71242000</v>
      </c>
      <c r="D216" s="33">
        <v>886290.9</v>
      </c>
      <c r="E216" s="82"/>
      <c r="F216" s="212">
        <v>511322</v>
      </c>
      <c r="G216" s="182" t="s">
        <v>95</v>
      </c>
      <c r="H216" s="182" t="s">
        <v>199</v>
      </c>
      <c r="I216" s="182" t="s">
        <v>197</v>
      </c>
      <c r="J216" s="182" t="s">
        <v>203</v>
      </c>
      <c r="K216" s="202" t="s">
        <v>231</v>
      </c>
    </row>
    <row r="217" spans="1:11" ht="27.75" customHeight="1">
      <c r="A217" s="192"/>
      <c r="B217" s="207"/>
      <c r="C217" s="158"/>
      <c r="D217" s="33">
        <f>D216*0.4</f>
        <v>354516.36000000004</v>
      </c>
      <c r="E217" s="82" t="s">
        <v>131</v>
      </c>
      <c r="F217" s="212"/>
      <c r="G217" s="182"/>
      <c r="H217" s="182"/>
      <c r="I217" s="182"/>
      <c r="J217" s="182"/>
      <c r="K217" s="203"/>
    </row>
    <row r="218" spans="1:11" ht="27" customHeight="1">
      <c r="A218" s="193"/>
      <c r="B218" s="208"/>
      <c r="C218" s="159"/>
      <c r="D218" s="36">
        <f>D216*0.6</f>
        <v>531774.54</v>
      </c>
      <c r="E218" s="37" t="s">
        <v>212</v>
      </c>
      <c r="F218" s="212"/>
      <c r="G218" s="182"/>
      <c r="H218" s="182"/>
      <c r="I218" s="182"/>
      <c r="J218" s="182"/>
      <c r="K218" s="204"/>
    </row>
    <row r="219" spans="1:11" ht="14.25">
      <c r="A219" s="173"/>
      <c r="B219" s="174"/>
      <c r="C219" s="174"/>
      <c r="D219" s="213"/>
      <c r="E219" s="213"/>
      <c r="F219" s="174"/>
      <c r="G219" s="174"/>
      <c r="H219" s="174"/>
      <c r="I219" s="174"/>
      <c r="J219" s="174"/>
      <c r="K219" s="175"/>
    </row>
    <row r="220" spans="1:14" s="28" customFormat="1" ht="24" customHeight="1">
      <c r="A220" s="194" t="s">
        <v>52</v>
      </c>
      <c r="B220" s="179" t="s">
        <v>64</v>
      </c>
      <c r="C220" s="179"/>
      <c r="D220" s="93">
        <f>D221+D222</f>
        <v>1999999.9999999998</v>
      </c>
      <c r="E220" s="27"/>
      <c r="F220" s="179">
        <v>422000</v>
      </c>
      <c r="G220" s="179"/>
      <c r="H220" s="179"/>
      <c r="I220" s="179"/>
      <c r="J220" s="179"/>
      <c r="K220" s="179"/>
      <c r="M220" s="20"/>
      <c r="N220" s="20"/>
    </row>
    <row r="221" spans="1:14" s="28" customFormat="1" ht="24" customHeight="1">
      <c r="A221" s="195"/>
      <c r="B221" s="180"/>
      <c r="C221" s="180"/>
      <c r="D221" s="84">
        <f>D224</f>
        <v>833333.3333333333</v>
      </c>
      <c r="E221" s="85" t="s">
        <v>132</v>
      </c>
      <c r="F221" s="180"/>
      <c r="G221" s="180"/>
      <c r="H221" s="180"/>
      <c r="I221" s="180"/>
      <c r="J221" s="180"/>
      <c r="K221" s="180"/>
      <c r="M221" s="20"/>
      <c r="N221" s="20"/>
    </row>
    <row r="222" spans="1:14" s="28" customFormat="1" ht="24" customHeight="1">
      <c r="A222" s="196"/>
      <c r="B222" s="181"/>
      <c r="C222" s="181"/>
      <c r="D222" s="90">
        <f>D225</f>
        <v>1166666.6666666665</v>
      </c>
      <c r="E222" s="89" t="s">
        <v>213</v>
      </c>
      <c r="F222" s="181"/>
      <c r="G222" s="181"/>
      <c r="H222" s="181"/>
      <c r="I222" s="181"/>
      <c r="J222" s="181"/>
      <c r="K222" s="181"/>
      <c r="M222" s="20"/>
      <c r="N222" s="20"/>
    </row>
    <row r="223" spans="1:11" ht="19.5" customHeight="1">
      <c r="A223" s="191" t="s">
        <v>53</v>
      </c>
      <c r="B223" s="206" t="s">
        <v>178</v>
      </c>
      <c r="C223" s="157" t="s">
        <v>92</v>
      </c>
      <c r="D223" s="83">
        <v>2000000</v>
      </c>
      <c r="E223" s="78"/>
      <c r="F223" s="183">
        <v>422200</v>
      </c>
      <c r="G223" s="186" t="s">
        <v>95</v>
      </c>
      <c r="H223" s="186" t="s">
        <v>187</v>
      </c>
      <c r="I223" s="186" t="s">
        <v>199</v>
      </c>
      <c r="J223" s="186" t="s">
        <v>200</v>
      </c>
      <c r="K223" s="202" t="s">
        <v>231</v>
      </c>
    </row>
    <row r="224" spans="1:11" ht="20.25" customHeight="1">
      <c r="A224" s="192"/>
      <c r="B224" s="207"/>
      <c r="C224" s="158"/>
      <c r="D224" s="33">
        <f>D223/12*5</f>
        <v>833333.3333333333</v>
      </c>
      <c r="E224" s="82" t="s">
        <v>131</v>
      </c>
      <c r="F224" s="184"/>
      <c r="G224" s="187"/>
      <c r="H224" s="187"/>
      <c r="I224" s="187"/>
      <c r="J224" s="187"/>
      <c r="K224" s="203"/>
    </row>
    <row r="225" spans="1:11" ht="32.25" customHeight="1">
      <c r="A225" s="193"/>
      <c r="B225" s="208"/>
      <c r="C225" s="159"/>
      <c r="D225" s="36">
        <f>D223/12*7</f>
        <v>1166666.6666666665</v>
      </c>
      <c r="E225" s="37" t="s">
        <v>212</v>
      </c>
      <c r="F225" s="185"/>
      <c r="G225" s="188"/>
      <c r="H225" s="188"/>
      <c r="I225" s="188"/>
      <c r="J225" s="188"/>
      <c r="K225" s="204"/>
    </row>
    <row r="226" spans="1:11" ht="14.25">
      <c r="A226" s="173"/>
      <c r="B226" s="174"/>
      <c r="C226" s="174"/>
      <c r="D226" s="174"/>
      <c r="E226" s="174"/>
      <c r="F226" s="174"/>
      <c r="G226" s="174"/>
      <c r="H226" s="174"/>
      <c r="I226" s="174"/>
      <c r="J226" s="174"/>
      <c r="K226" s="175"/>
    </row>
    <row r="227" spans="1:11" ht="15">
      <c r="A227" s="194" t="s">
        <v>70</v>
      </c>
      <c r="B227" s="136" t="s">
        <v>67</v>
      </c>
      <c r="C227" s="136"/>
      <c r="D227" s="26">
        <f>D228+D229</f>
        <v>541341840</v>
      </c>
      <c r="E227" s="27"/>
      <c r="F227" s="136">
        <v>471212</v>
      </c>
      <c r="G227" s="179"/>
      <c r="H227" s="179"/>
      <c r="I227" s="179"/>
      <c r="J227" s="179"/>
      <c r="K227" s="202"/>
    </row>
    <row r="228" spans="1:11" ht="15">
      <c r="A228" s="195"/>
      <c r="B228" s="137"/>
      <c r="C228" s="137"/>
      <c r="D228" s="84">
        <f>D231</f>
        <v>360894560</v>
      </c>
      <c r="E228" s="85" t="s">
        <v>132</v>
      </c>
      <c r="F228" s="137"/>
      <c r="G228" s="180"/>
      <c r="H228" s="180"/>
      <c r="I228" s="180"/>
      <c r="J228" s="180"/>
      <c r="K228" s="203"/>
    </row>
    <row r="229" spans="1:11" ht="15">
      <c r="A229" s="196"/>
      <c r="B229" s="138"/>
      <c r="C229" s="138"/>
      <c r="D229" s="90">
        <f>D232</f>
        <v>180447280</v>
      </c>
      <c r="E229" s="89" t="s">
        <v>213</v>
      </c>
      <c r="F229" s="138"/>
      <c r="G229" s="181"/>
      <c r="H229" s="181"/>
      <c r="I229" s="181"/>
      <c r="J229" s="181"/>
      <c r="K229" s="204"/>
    </row>
    <row r="230" spans="1:15" ht="24" customHeight="1">
      <c r="A230" s="191" t="s">
        <v>68</v>
      </c>
      <c r="B230" s="220" t="s">
        <v>96</v>
      </c>
      <c r="C230" s="217">
        <v>85141211</v>
      </c>
      <c r="D230" s="17">
        <v>541341840</v>
      </c>
      <c r="E230" s="78"/>
      <c r="F230" s="214">
        <v>471212</v>
      </c>
      <c r="G230" s="186" t="s">
        <v>69</v>
      </c>
      <c r="H230" s="186" t="s">
        <v>183</v>
      </c>
      <c r="I230" s="186" t="s">
        <v>184</v>
      </c>
      <c r="J230" s="186" t="s">
        <v>185</v>
      </c>
      <c r="K230" s="202" t="s">
        <v>231</v>
      </c>
      <c r="O230" s="28"/>
    </row>
    <row r="231" spans="1:15" ht="24" customHeight="1">
      <c r="A231" s="192"/>
      <c r="B231" s="221"/>
      <c r="C231" s="218"/>
      <c r="D231" s="33">
        <f>D230/12*8</f>
        <v>360894560</v>
      </c>
      <c r="E231" s="82" t="s">
        <v>131</v>
      </c>
      <c r="F231" s="215"/>
      <c r="G231" s="187"/>
      <c r="H231" s="187"/>
      <c r="I231" s="187"/>
      <c r="J231" s="187"/>
      <c r="K231" s="203"/>
      <c r="O231" s="28"/>
    </row>
    <row r="232" spans="1:15" ht="24" customHeight="1">
      <c r="A232" s="193"/>
      <c r="B232" s="222"/>
      <c r="C232" s="219"/>
      <c r="D232" s="36">
        <f>D230/12*4</f>
        <v>180447280</v>
      </c>
      <c r="E232" s="37" t="s">
        <v>212</v>
      </c>
      <c r="F232" s="216"/>
      <c r="G232" s="188"/>
      <c r="H232" s="188"/>
      <c r="I232" s="188"/>
      <c r="J232" s="188"/>
      <c r="K232" s="204"/>
      <c r="O232" s="28"/>
    </row>
    <row r="233" spans="1:11" ht="39" customHeight="1">
      <c r="A233" s="173"/>
      <c r="B233" s="174"/>
      <c r="C233" s="174"/>
      <c r="D233" s="213"/>
      <c r="E233" s="213"/>
      <c r="F233" s="174"/>
      <c r="G233" s="174"/>
      <c r="H233" s="174"/>
      <c r="I233" s="174"/>
      <c r="J233" s="174"/>
      <c r="K233" s="175"/>
    </row>
    <row r="234" spans="1:15" s="28" customFormat="1" ht="23.25" customHeight="1">
      <c r="A234" s="57"/>
      <c r="B234" s="54" t="s">
        <v>45</v>
      </c>
      <c r="C234" s="56" t="s">
        <v>44</v>
      </c>
      <c r="D234" s="26">
        <f>D236</f>
        <v>32800000</v>
      </c>
      <c r="E234" s="109"/>
      <c r="F234" s="54"/>
      <c r="G234" s="54"/>
      <c r="H234" s="54"/>
      <c r="I234" s="54"/>
      <c r="J234" s="54"/>
      <c r="K234" s="54"/>
      <c r="N234" s="20"/>
      <c r="O234" s="20"/>
    </row>
    <row r="235" spans="1:15" s="28" customFormat="1" ht="23.25" customHeight="1">
      <c r="A235" s="197"/>
      <c r="B235" s="198"/>
      <c r="C235" s="198"/>
      <c r="D235" s="198"/>
      <c r="E235" s="198"/>
      <c r="F235" s="198"/>
      <c r="G235" s="198"/>
      <c r="H235" s="198"/>
      <c r="I235" s="198"/>
      <c r="J235" s="198"/>
      <c r="K235" s="199"/>
      <c r="N235" s="20"/>
      <c r="O235" s="20"/>
    </row>
    <row r="236" spans="1:14" s="28" customFormat="1" ht="23.25" customHeight="1">
      <c r="A236" s="57" t="s">
        <v>31</v>
      </c>
      <c r="B236" s="54" t="s">
        <v>10</v>
      </c>
      <c r="C236" s="108"/>
      <c r="D236" s="62">
        <f>D237</f>
        <v>32800000</v>
      </c>
      <c r="E236" s="125" t="s">
        <v>131</v>
      </c>
      <c r="F236" s="54">
        <v>511000</v>
      </c>
      <c r="G236" s="179"/>
      <c r="H236" s="179"/>
      <c r="I236" s="179"/>
      <c r="J236" s="179"/>
      <c r="K236" s="186"/>
      <c r="N236" s="20"/>
    </row>
    <row r="237" spans="1:11" ht="29.25" customHeight="1">
      <c r="A237" s="30" t="s">
        <v>11</v>
      </c>
      <c r="B237" s="31" t="s">
        <v>32</v>
      </c>
      <c r="C237" s="126"/>
      <c r="D237" s="36">
        <f>SUM(D238:D240)</f>
        <v>32800000</v>
      </c>
      <c r="E237" s="40" t="s">
        <v>130</v>
      </c>
      <c r="F237" s="34">
        <v>511321</v>
      </c>
      <c r="G237" s="181"/>
      <c r="H237" s="181"/>
      <c r="I237" s="181"/>
      <c r="J237" s="181"/>
      <c r="K237" s="187"/>
    </row>
    <row r="238" spans="1:11" ht="29.25" customHeight="1">
      <c r="A238" s="30" t="s">
        <v>46</v>
      </c>
      <c r="B238" s="31" t="s">
        <v>235</v>
      </c>
      <c r="C238" s="32">
        <v>45000000</v>
      </c>
      <c r="D238" s="39">
        <v>25800000</v>
      </c>
      <c r="E238" s="40" t="s">
        <v>130</v>
      </c>
      <c r="F238" s="34">
        <v>511321</v>
      </c>
      <c r="G238" s="34" t="s">
        <v>208</v>
      </c>
      <c r="H238" s="35" t="s">
        <v>201</v>
      </c>
      <c r="I238" s="35" t="s">
        <v>184</v>
      </c>
      <c r="J238" s="35" t="s">
        <v>193</v>
      </c>
      <c r="K238" s="187"/>
    </row>
    <row r="239" spans="1:16" ht="28.5">
      <c r="A239" s="30" t="s">
        <v>47</v>
      </c>
      <c r="B239" s="42" t="s">
        <v>209</v>
      </c>
      <c r="C239" s="32">
        <v>45000000</v>
      </c>
      <c r="D239" s="39">
        <v>5000000</v>
      </c>
      <c r="E239" s="40" t="s">
        <v>130</v>
      </c>
      <c r="F239" s="38">
        <v>511321</v>
      </c>
      <c r="G239" s="35" t="s">
        <v>95</v>
      </c>
      <c r="H239" s="35" t="s">
        <v>201</v>
      </c>
      <c r="I239" s="35" t="s">
        <v>184</v>
      </c>
      <c r="J239" s="35" t="s">
        <v>193</v>
      </c>
      <c r="K239" s="187"/>
      <c r="O239" s="28"/>
      <c r="P239" s="28"/>
    </row>
    <row r="240" spans="1:16" ht="28.5">
      <c r="A240" s="30" t="s">
        <v>111</v>
      </c>
      <c r="B240" s="42" t="s">
        <v>210</v>
      </c>
      <c r="C240" s="32">
        <v>45000000</v>
      </c>
      <c r="D240" s="39">
        <v>2000000</v>
      </c>
      <c r="E240" s="40" t="s">
        <v>130</v>
      </c>
      <c r="F240" s="38">
        <v>511321</v>
      </c>
      <c r="G240" s="35" t="s">
        <v>95</v>
      </c>
      <c r="H240" s="35" t="s">
        <v>189</v>
      </c>
      <c r="I240" s="35" t="s">
        <v>187</v>
      </c>
      <c r="J240" s="35" t="s">
        <v>193</v>
      </c>
      <c r="K240" s="188"/>
      <c r="O240" s="28"/>
      <c r="P240" s="28"/>
    </row>
    <row r="242" ht="14.25">
      <c r="C242" s="94"/>
    </row>
    <row r="245" spans="4:5" ht="14.25">
      <c r="D245" s="23" t="s">
        <v>44</v>
      </c>
      <c r="E245" s="23" t="s">
        <v>44</v>
      </c>
    </row>
    <row r="246" ht="14.25">
      <c r="D246" s="23" t="s">
        <v>44</v>
      </c>
    </row>
    <row r="247" ht="14.25">
      <c r="D247" s="23" t="s">
        <v>44</v>
      </c>
    </row>
    <row r="249" ht="14.25">
      <c r="E249" s="23" t="s">
        <v>44</v>
      </c>
    </row>
    <row r="255" spans="1:11" ht="14.25">
      <c r="A255" s="20"/>
      <c r="B255" s="20"/>
      <c r="E255" s="20"/>
      <c r="F255" s="20"/>
      <c r="G255" s="20"/>
      <c r="H255" s="20"/>
      <c r="I255" s="20"/>
      <c r="J255" s="20"/>
      <c r="K255" s="20"/>
    </row>
    <row r="256" spans="1:11" ht="14.25">
      <c r="A256" s="20"/>
      <c r="B256" s="20"/>
      <c r="E256" s="20"/>
      <c r="F256" s="20"/>
      <c r="G256" s="20"/>
      <c r="H256" s="20"/>
      <c r="I256" s="20"/>
      <c r="J256" s="20"/>
      <c r="K256" s="20"/>
    </row>
    <row r="257" spans="1:11" ht="14.25">
      <c r="A257" s="20"/>
      <c r="B257" s="20"/>
      <c r="E257" s="20"/>
      <c r="F257" s="20"/>
      <c r="G257" s="20"/>
      <c r="H257" s="20"/>
      <c r="I257" s="20"/>
      <c r="J257" s="20"/>
      <c r="K257" s="20"/>
    </row>
    <row r="258" spans="1:11" ht="14.25">
      <c r="A258" s="20"/>
      <c r="B258" s="20"/>
      <c r="E258" s="20"/>
      <c r="F258" s="20"/>
      <c r="G258" s="20"/>
      <c r="H258" s="20"/>
      <c r="I258" s="20"/>
      <c r="J258" s="20"/>
      <c r="K258" s="20"/>
    </row>
    <row r="259" spans="1:11" ht="14.25">
      <c r="A259" s="20"/>
      <c r="B259" s="20"/>
      <c r="E259" s="20"/>
      <c r="F259" s="20"/>
      <c r="G259" s="20"/>
      <c r="H259" s="20"/>
      <c r="I259" s="20"/>
      <c r="J259" s="20"/>
      <c r="K259" s="20"/>
    </row>
    <row r="260" spans="1:11" ht="14.25">
      <c r="A260" s="20"/>
      <c r="B260" s="20"/>
      <c r="E260" s="20"/>
      <c r="F260" s="20"/>
      <c r="G260" s="20"/>
      <c r="H260" s="20"/>
      <c r="I260" s="20"/>
      <c r="J260" s="20"/>
      <c r="K260" s="20"/>
    </row>
    <row r="261" spans="1:11" ht="14.25">
      <c r="A261" s="20"/>
      <c r="B261" s="20"/>
      <c r="E261" s="20"/>
      <c r="F261" s="20"/>
      <c r="G261" s="20"/>
      <c r="H261" s="20"/>
      <c r="I261" s="20"/>
      <c r="J261" s="20"/>
      <c r="K261" s="20"/>
    </row>
    <row r="262" spans="1:11" ht="14.25">
      <c r="A262" s="20"/>
      <c r="B262" s="20"/>
      <c r="E262" s="20"/>
      <c r="F262" s="20"/>
      <c r="G262" s="20"/>
      <c r="H262" s="20"/>
      <c r="I262" s="20"/>
      <c r="J262" s="20"/>
      <c r="K262" s="20"/>
    </row>
    <row r="263" spans="1:11" ht="14.25">
      <c r="A263" s="20"/>
      <c r="B263" s="20"/>
      <c r="E263" s="20"/>
      <c r="F263" s="20"/>
      <c r="G263" s="20"/>
      <c r="H263" s="20"/>
      <c r="I263" s="20"/>
      <c r="J263" s="20"/>
      <c r="K263" s="20"/>
    </row>
    <row r="264" spans="1:11" ht="14.25">
      <c r="A264" s="20"/>
      <c r="B264" s="20"/>
      <c r="E264" s="20"/>
      <c r="F264" s="20"/>
      <c r="G264" s="20"/>
      <c r="H264" s="20"/>
      <c r="I264" s="20"/>
      <c r="J264" s="20"/>
      <c r="K264" s="20"/>
    </row>
    <row r="265" spans="1:11" ht="14.25">
      <c r="A265" s="20"/>
      <c r="B265" s="20"/>
      <c r="E265" s="20"/>
      <c r="F265" s="20"/>
      <c r="G265" s="20"/>
      <c r="H265" s="20"/>
      <c r="I265" s="20"/>
      <c r="J265" s="20"/>
      <c r="K265" s="20"/>
    </row>
    <row r="266" spans="1:11" ht="14.25">
      <c r="A266" s="20"/>
      <c r="B266" s="20"/>
      <c r="E266" s="20"/>
      <c r="F266" s="20"/>
      <c r="G266" s="20"/>
      <c r="H266" s="20"/>
      <c r="I266" s="20"/>
      <c r="J266" s="20"/>
      <c r="K266" s="20"/>
    </row>
    <row r="267" spans="1:11" ht="14.25">
      <c r="A267" s="20"/>
      <c r="B267" s="20"/>
      <c r="E267" s="20"/>
      <c r="F267" s="20"/>
      <c r="G267" s="20"/>
      <c r="H267" s="20"/>
      <c r="I267" s="20"/>
      <c r="J267" s="20"/>
      <c r="K267" s="20"/>
    </row>
    <row r="268" spans="1:11" ht="14.25">
      <c r="A268" s="20"/>
      <c r="B268" s="20"/>
      <c r="E268" s="20"/>
      <c r="F268" s="20"/>
      <c r="G268" s="20"/>
      <c r="H268" s="20"/>
      <c r="I268" s="20"/>
      <c r="J268" s="20"/>
      <c r="K268" s="20"/>
    </row>
    <row r="269" spans="1:11" ht="14.25">
      <c r="A269" s="20"/>
      <c r="B269" s="20"/>
      <c r="E269" s="20"/>
      <c r="F269" s="20"/>
      <c r="G269" s="20"/>
      <c r="H269" s="20"/>
      <c r="I269" s="20"/>
      <c r="J269" s="20"/>
      <c r="K269" s="20"/>
    </row>
    <row r="270" spans="1:11" ht="14.25">
      <c r="A270" s="20"/>
      <c r="B270" s="20"/>
      <c r="E270" s="20"/>
      <c r="F270" s="20"/>
      <c r="G270" s="20"/>
      <c r="H270" s="20"/>
      <c r="I270" s="20"/>
      <c r="J270" s="20"/>
      <c r="K270" s="20"/>
    </row>
    <row r="271" spans="1:11" ht="14.25">
      <c r="A271" s="20"/>
      <c r="B271" s="20"/>
      <c r="E271" s="20"/>
      <c r="F271" s="20"/>
      <c r="G271" s="20"/>
      <c r="H271" s="20"/>
      <c r="I271" s="20"/>
      <c r="J271" s="20"/>
      <c r="K271" s="20"/>
    </row>
    <row r="272" spans="1:11" ht="14.25">
      <c r="A272" s="20"/>
      <c r="B272" s="20"/>
      <c r="E272" s="20"/>
      <c r="F272" s="20"/>
      <c r="G272" s="20"/>
      <c r="H272" s="20"/>
      <c r="I272" s="20"/>
      <c r="J272" s="20"/>
      <c r="K272" s="20"/>
    </row>
    <row r="273" spans="1:11" ht="14.25">
      <c r="A273" s="20"/>
      <c r="B273" s="20"/>
      <c r="E273" s="20"/>
      <c r="F273" s="20"/>
      <c r="G273" s="20"/>
      <c r="H273" s="20"/>
      <c r="I273" s="20"/>
      <c r="J273" s="20"/>
      <c r="K273" s="20"/>
    </row>
    <row r="274" spans="1:11" ht="14.25">
      <c r="A274" s="20"/>
      <c r="B274" s="20"/>
      <c r="E274" s="20"/>
      <c r="F274" s="20"/>
      <c r="G274" s="20"/>
      <c r="H274" s="20"/>
      <c r="I274" s="20"/>
      <c r="J274" s="20"/>
      <c r="K274" s="20"/>
    </row>
    <row r="275" spans="1:11" ht="14.25">
      <c r="A275" s="20"/>
      <c r="B275" s="20"/>
      <c r="E275" s="20"/>
      <c r="F275" s="20"/>
      <c r="G275" s="20"/>
      <c r="H275" s="20"/>
      <c r="I275" s="20"/>
      <c r="J275" s="20"/>
      <c r="K275" s="20"/>
    </row>
    <row r="276" spans="1:11" ht="14.25">
      <c r="A276" s="20"/>
      <c r="B276" s="20"/>
      <c r="E276" s="20"/>
      <c r="F276" s="20"/>
      <c r="G276" s="20"/>
      <c r="H276" s="20"/>
      <c r="I276" s="20"/>
      <c r="J276" s="20"/>
      <c r="K276" s="20"/>
    </row>
    <row r="277" spans="1:11" ht="14.25">
      <c r="A277" s="20"/>
      <c r="B277" s="20"/>
      <c r="E277" s="20"/>
      <c r="F277" s="20"/>
      <c r="G277" s="20"/>
      <c r="H277" s="20"/>
      <c r="I277" s="20"/>
      <c r="J277" s="20"/>
      <c r="K277" s="20"/>
    </row>
    <row r="278" spans="1:11" ht="14.25">
      <c r="A278" s="20"/>
      <c r="B278" s="20"/>
      <c r="E278" s="20"/>
      <c r="F278" s="20"/>
      <c r="G278" s="20"/>
      <c r="H278" s="20"/>
      <c r="I278" s="20"/>
      <c r="J278" s="20"/>
      <c r="K278" s="20"/>
    </row>
    <row r="279" spans="1:11" ht="14.25">
      <c r="A279" s="20"/>
      <c r="B279" s="20"/>
      <c r="E279" s="20"/>
      <c r="F279" s="20"/>
      <c r="G279" s="20"/>
      <c r="H279" s="20"/>
      <c r="I279" s="20"/>
      <c r="J279" s="20"/>
      <c r="K279" s="20"/>
    </row>
    <row r="280" spans="1:11" ht="14.25">
      <c r="A280" s="20"/>
      <c r="B280" s="20"/>
      <c r="E280" s="20"/>
      <c r="F280" s="20"/>
      <c r="G280" s="20"/>
      <c r="H280" s="20"/>
      <c r="I280" s="20"/>
      <c r="J280" s="20"/>
      <c r="K280" s="20"/>
    </row>
    <row r="281" spans="1:11" ht="14.25">
      <c r="A281" s="20"/>
      <c r="B281" s="20"/>
      <c r="E281" s="20"/>
      <c r="F281" s="20"/>
      <c r="G281" s="20"/>
      <c r="H281" s="20"/>
      <c r="I281" s="20"/>
      <c r="J281" s="20"/>
      <c r="K281" s="20"/>
    </row>
    <row r="282" spans="1:11" ht="14.25">
      <c r="A282" s="20"/>
      <c r="B282" s="20"/>
      <c r="E282" s="20"/>
      <c r="F282" s="20"/>
      <c r="G282" s="20"/>
      <c r="H282" s="20"/>
      <c r="I282" s="20"/>
      <c r="J282" s="20"/>
      <c r="K282" s="20"/>
    </row>
    <row r="283" spans="1:11" ht="14.25">
      <c r="A283" s="20"/>
      <c r="B283" s="20"/>
      <c r="E283" s="20"/>
      <c r="F283" s="20"/>
      <c r="G283" s="20"/>
      <c r="H283" s="20"/>
      <c r="I283" s="20"/>
      <c r="J283" s="20"/>
      <c r="K283" s="20"/>
    </row>
    <row r="284" spans="1:11" ht="14.25">
      <c r="A284" s="20"/>
      <c r="B284" s="20"/>
      <c r="E284" s="20"/>
      <c r="F284" s="20"/>
      <c r="G284" s="20"/>
      <c r="H284" s="20"/>
      <c r="I284" s="20"/>
      <c r="J284" s="20"/>
      <c r="K284" s="20"/>
    </row>
    <row r="285" spans="1:11" ht="14.25">
      <c r="A285" s="20"/>
      <c r="B285" s="20"/>
      <c r="E285" s="20"/>
      <c r="F285" s="20"/>
      <c r="G285" s="20"/>
      <c r="H285" s="20"/>
      <c r="I285" s="20"/>
      <c r="J285" s="20"/>
      <c r="K285" s="20"/>
    </row>
    <row r="286" spans="1:11" ht="14.25">
      <c r="A286" s="20"/>
      <c r="B286" s="20"/>
      <c r="E286" s="20"/>
      <c r="F286" s="20"/>
      <c r="G286" s="20"/>
      <c r="H286" s="20"/>
      <c r="I286" s="20"/>
      <c r="J286" s="20"/>
      <c r="K286" s="20"/>
    </row>
    <row r="287" spans="1:11" ht="14.25">
      <c r="A287" s="20"/>
      <c r="B287" s="20"/>
      <c r="E287" s="20"/>
      <c r="F287" s="20"/>
      <c r="G287" s="20"/>
      <c r="H287" s="20"/>
      <c r="I287" s="20"/>
      <c r="J287" s="20"/>
      <c r="K287" s="20"/>
    </row>
    <row r="288" spans="1:11" ht="14.25">
      <c r="A288" s="20"/>
      <c r="B288" s="20"/>
      <c r="E288" s="20"/>
      <c r="F288" s="20"/>
      <c r="G288" s="20"/>
      <c r="H288" s="20"/>
      <c r="I288" s="20"/>
      <c r="J288" s="20"/>
      <c r="K288" s="20"/>
    </row>
    <row r="289" spans="1:11" ht="14.25">
      <c r="A289" s="20"/>
      <c r="B289" s="20"/>
      <c r="E289" s="20"/>
      <c r="F289" s="20"/>
      <c r="G289" s="20"/>
      <c r="H289" s="20"/>
      <c r="I289" s="20"/>
      <c r="J289" s="20"/>
      <c r="K289" s="20"/>
    </row>
    <row r="290" spans="1:11" ht="14.25">
      <c r="A290" s="20"/>
      <c r="B290" s="20"/>
      <c r="E290" s="20"/>
      <c r="F290" s="20"/>
      <c r="G290" s="20"/>
      <c r="H290" s="20"/>
      <c r="I290" s="20"/>
      <c r="J290" s="20"/>
      <c r="K290" s="20"/>
    </row>
    <row r="291" spans="1:11" ht="14.25">
      <c r="A291" s="20"/>
      <c r="B291" s="20"/>
      <c r="E291" s="20"/>
      <c r="F291" s="20"/>
      <c r="G291" s="20"/>
      <c r="H291" s="20"/>
      <c r="I291" s="20"/>
      <c r="J291" s="20"/>
      <c r="K291" s="20"/>
    </row>
    <row r="292" spans="1:11" ht="14.25">
      <c r="A292" s="20"/>
      <c r="B292" s="20"/>
      <c r="E292" s="20"/>
      <c r="F292" s="20"/>
      <c r="G292" s="20"/>
      <c r="H292" s="20"/>
      <c r="I292" s="20"/>
      <c r="J292" s="20"/>
      <c r="K292" s="20"/>
    </row>
    <row r="293" spans="1:11" ht="14.25">
      <c r="A293" s="20"/>
      <c r="B293" s="20"/>
      <c r="E293" s="20"/>
      <c r="F293" s="20"/>
      <c r="G293" s="20"/>
      <c r="H293" s="20"/>
      <c r="I293" s="20"/>
      <c r="J293" s="20"/>
      <c r="K293" s="20"/>
    </row>
    <row r="294" spans="1:11" ht="14.25">
      <c r="A294" s="20"/>
      <c r="B294" s="20"/>
      <c r="E294" s="20"/>
      <c r="F294" s="20"/>
      <c r="G294" s="20"/>
      <c r="H294" s="20"/>
      <c r="I294" s="20"/>
      <c r="J294" s="20"/>
      <c r="K294" s="20"/>
    </row>
    <row r="295" spans="1:11" ht="14.25">
      <c r="A295" s="20"/>
      <c r="B295" s="20"/>
      <c r="E295" s="20"/>
      <c r="F295" s="20"/>
      <c r="G295" s="20"/>
      <c r="H295" s="20"/>
      <c r="I295" s="20"/>
      <c r="J295" s="20"/>
      <c r="K295" s="20"/>
    </row>
    <row r="296" spans="1:11" ht="14.25">
      <c r="A296" s="20"/>
      <c r="B296" s="20"/>
      <c r="E296" s="20"/>
      <c r="F296" s="20"/>
      <c r="G296" s="20"/>
      <c r="H296" s="20"/>
      <c r="I296" s="20"/>
      <c r="J296" s="20"/>
      <c r="K296" s="20"/>
    </row>
    <row r="297" spans="1:11" ht="14.25">
      <c r="A297" s="20"/>
      <c r="B297" s="20"/>
      <c r="E297" s="20"/>
      <c r="F297" s="20"/>
      <c r="G297" s="20"/>
      <c r="H297" s="20"/>
      <c r="I297" s="20"/>
      <c r="J297" s="20"/>
      <c r="K297" s="20"/>
    </row>
    <row r="298" spans="1:11" ht="14.25">
      <c r="A298" s="20"/>
      <c r="B298" s="20"/>
      <c r="E298" s="20"/>
      <c r="F298" s="20"/>
      <c r="G298" s="20"/>
      <c r="H298" s="20"/>
      <c r="I298" s="20"/>
      <c r="J298" s="20"/>
      <c r="K298" s="20"/>
    </row>
    <row r="299" spans="1:11" ht="14.25">
      <c r="A299" s="20"/>
      <c r="B299" s="20"/>
      <c r="E299" s="20"/>
      <c r="F299" s="20"/>
      <c r="G299" s="20"/>
      <c r="H299" s="20"/>
      <c r="I299" s="20"/>
      <c r="J299" s="20"/>
      <c r="K299" s="20"/>
    </row>
    <row r="300" spans="1:11" ht="14.25">
      <c r="A300" s="20"/>
      <c r="B300" s="20"/>
      <c r="E300" s="20"/>
      <c r="F300" s="20"/>
      <c r="G300" s="20"/>
      <c r="H300" s="20"/>
      <c r="I300" s="20"/>
      <c r="J300" s="20"/>
      <c r="K300" s="20"/>
    </row>
    <row r="301" spans="1:11" ht="14.25">
      <c r="A301" s="20"/>
      <c r="B301" s="20"/>
      <c r="E301" s="20"/>
      <c r="F301" s="20"/>
      <c r="G301" s="20"/>
      <c r="H301" s="20"/>
      <c r="I301" s="20"/>
      <c r="J301" s="20"/>
      <c r="K301" s="20"/>
    </row>
    <row r="302" spans="1:11" ht="14.25">
      <c r="A302" s="20"/>
      <c r="B302" s="20"/>
      <c r="E302" s="20"/>
      <c r="F302" s="20"/>
      <c r="G302" s="20"/>
      <c r="H302" s="20"/>
      <c r="I302" s="20"/>
      <c r="J302" s="20"/>
      <c r="K302" s="20"/>
    </row>
    <row r="303" spans="1:11" ht="14.25">
      <c r="A303" s="20"/>
      <c r="B303" s="20"/>
      <c r="E303" s="20"/>
      <c r="F303" s="20"/>
      <c r="G303" s="20"/>
      <c r="H303" s="20"/>
      <c r="I303" s="20"/>
      <c r="J303" s="20"/>
      <c r="K303" s="20"/>
    </row>
    <row r="304" spans="1:11" ht="14.25">
      <c r="A304" s="20"/>
      <c r="B304" s="20"/>
      <c r="E304" s="20"/>
      <c r="F304" s="20"/>
      <c r="G304" s="20"/>
      <c r="H304" s="20"/>
      <c r="I304" s="20"/>
      <c r="J304" s="20"/>
      <c r="K304" s="20"/>
    </row>
    <row r="305" spans="1:11" ht="14.25">
      <c r="A305" s="20"/>
      <c r="B305" s="20"/>
      <c r="E305" s="20"/>
      <c r="F305" s="20"/>
      <c r="G305" s="20"/>
      <c r="H305" s="20"/>
      <c r="I305" s="20"/>
      <c r="J305" s="20"/>
      <c r="K305" s="20"/>
    </row>
    <row r="306" spans="1:11" ht="14.25">
      <c r="A306" s="20"/>
      <c r="B306" s="20"/>
      <c r="E306" s="20"/>
      <c r="F306" s="20"/>
      <c r="G306" s="20"/>
      <c r="H306" s="20"/>
      <c r="I306" s="20"/>
      <c r="J306" s="20"/>
      <c r="K306" s="20"/>
    </row>
    <row r="307" spans="1:11" ht="14.25">
      <c r="A307" s="20"/>
      <c r="B307" s="20"/>
      <c r="E307" s="20"/>
      <c r="F307" s="20"/>
      <c r="G307" s="20"/>
      <c r="H307" s="20"/>
      <c r="I307" s="20"/>
      <c r="J307" s="20"/>
      <c r="K307" s="20"/>
    </row>
    <row r="308" spans="1:11" ht="14.25">
      <c r="A308" s="20"/>
      <c r="B308" s="20"/>
      <c r="E308" s="20"/>
      <c r="F308" s="20"/>
      <c r="G308" s="20"/>
      <c r="H308" s="20"/>
      <c r="I308" s="20"/>
      <c r="J308" s="20"/>
      <c r="K308" s="20"/>
    </row>
    <row r="309" spans="1:11" ht="14.25">
      <c r="A309" s="20"/>
      <c r="B309" s="20"/>
      <c r="E309" s="20"/>
      <c r="F309" s="20"/>
      <c r="G309" s="20"/>
      <c r="H309" s="20"/>
      <c r="I309" s="20"/>
      <c r="J309" s="20"/>
      <c r="K309" s="20"/>
    </row>
    <row r="310" spans="1:11" ht="14.25">
      <c r="A310" s="20"/>
      <c r="B310" s="20"/>
      <c r="E310" s="20"/>
      <c r="F310" s="20"/>
      <c r="G310" s="20"/>
      <c r="H310" s="20"/>
      <c r="I310" s="20"/>
      <c r="J310" s="20"/>
      <c r="K310" s="20"/>
    </row>
    <row r="311" spans="1:11" ht="14.25">
      <c r="A311" s="20"/>
      <c r="B311" s="20"/>
      <c r="E311" s="20"/>
      <c r="F311" s="20"/>
      <c r="G311" s="20"/>
      <c r="H311" s="20"/>
      <c r="I311" s="20"/>
      <c r="J311" s="20"/>
      <c r="K311" s="20"/>
    </row>
    <row r="312" spans="1:11" ht="14.25">
      <c r="A312" s="20"/>
      <c r="B312" s="20"/>
      <c r="E312" s="20"/>
      <c r="F312" s="20"/>
      <c r="G312" s="20"/>
      <c r="H312" s="20"/>
      <c r="I312" s="20"/>
      <c r="J312" s="20"/>
      <c r="K312" s="20"/>
    </row>
    <row r="313" spans="1:11" ht="14.25">
      <c r="A313" s="20"/>
      <c r="B313" s="20"/>
      <c r="E313" s="20"/>
      <c r="F313" s="20"/>
      <c r="G313" s="20"/>
      <c r="H313" s="20"/>
      <c r="I313" s="20"/>
      <c r="J313" s="20"/>
      <c r="K313" s="20"/>
    </row>
    <row r="314" spans="1:11" ht="14.25">
      <c r="A314" s="20"/>
      <c r="B314" s="20"/>
      <c r="E314" s="20"/>
      <c r="F314" s="20"/>
      <c r="G314" s="20"/>
      <c r="H314" s="20"/>
      <c r="I314" s="20"/>
      <c r="J314" s="20"/>
      <c r="K314" s="20"/>
    </row>
    <row r="315" spans="1:11" ht="14.25">
      <c r="A315" s="20"/>
      <c r="B315" s="20"/>
      <c r="E315" s="20"/>
      <c r="F315" s="20"/>
      <c r="G315" s="20"/>
      <c r="H315" s="20"/>
      <c r="I315" s="20"/>
      <c r="J315" s="20"/>
      <c r="K315" s="20"/>
    </row>
    <row r="316" spans="1:11" ht="14.25">
      <c r="A316" s="20"/>
      <c r="B316" s="20"/>
      <c r="E316" s="20"/>
      <c r="F316" s="20"/>
      <c r="G316" s="20"/>
      <c r="H316" s="20"/>
      <c r="I316" s="20"/>
      <c r="J316" s="20"/>
      <c r="K316" s="20"/>
    </row>
    <row r="317" spans="1:11" ht="14.25">
      <c r="A317" s="20"/>
      <c r="B317" s="20"/>
      <c r="E317" s="20"/>
      <c r="F317" s="20"/>
      <c r="G317" s="20"/>
      <c r="H317" s="20"/>
      <c r="I317" s="20"/>
      <c r="J317" s="20"/>
      <c r="K317" s="20"/>
    </row>
    <row r="318" spans="1:11" ht="14.25">
      <c r="A318" s="20"/>
      <c r="B318" s="20"/>
      <c r="E318" s="20"/>
      <c r="F318" s="20"/>
      <c r="G318" s="20"/>
      <c r="H318" s="20"/>
      <c r="I318" s="20"/>
      <c r="J318" s="20"/>
      <c r="K318" s="20"/>
    </row>
    <row r="319" spans="1:11" ht="14.25">
      <c r="A319" s="20"/>
      <c r="B319" s="20"/>
      <c r="E319" s="20"/>
      <c r="F319" s="20"/>
      <c r="G319" s="20"/>
      <c r="H319" s="20"/>
      <c r="I319" s="20"/>
      <c r="J319" s="20"/>
      <c r="K319" s="20"/>
    </row>
    <row r="320" spans="1:11" ht="14.25">
      <c r="A320" s="20"/>
      <c r="B320" s="20"/>
      <c r="E320" s="20"/>
      <c r="F320" s="20"/>
      <c r="G320" s="20"/>
      <c r="H320" s="20"/>
      <c r="I320" s="20"/>
      <c r="J320" s="20"/>
      <c r="K320" s="20"/>
    </row>
    <row r="321" spans="1:11" ht="14.25">
      <c r="A321" s="20"/>
      <c r="B321" s="20"/>
      <c r="E321" s="20"/>
      <c r="F321" s="20"/>
      <c r="G321" s="20"/>
      <c r="H321" s="20"/>
      <c r="I321" s="20"/>
      <c r="J321" s="20"/>
      <c r="K321" s="20"/>
    </row>
    <row r="322" spans="1:11" ht="14.25">
      <c r="A322" s="20"/>
      <c r="B322" s="20"/>
      <c r="E322" s="20"/>
      <c r="F322" s="20"/>
      <c r="G322" s="20"/>
      <c r="H322" s="20"/>
      <c r="I322" s="20"/>
      <c r="J322" s="20"/>
      <c r="K322" s="20"/>
    </row>
    <row r="323" spans="1:11" ht="14.25">
      <c r="A323" s="20"/>
      <c r="B323" s="20"/>
      <c r="E323" s="20"/>
      <c r="F323" s="20"/>
      <c r="G323" s="20"/>
      <c r="H323" s="20"/>
      <c r="I323" s="20"/>
      <c r="J323" s="20"/>
      <c r="K323" s="20"/>
    </row>
    <row r="324" spans="1:11" ht="14.25">
      <c r="A324" s="20"/>
      <c r="B324" s="20"/>
      <c r="E324" s="20"/>
      <c r="F324" s="20"/>
      <c r="G324" s="20"/>
      <c r="H324" s="20"/>
      <c r="I324" s="20"/>
      <c r="J324" s="20"/>
      <c r="K324" s="20"/>
    </row>
    <row r="325" spans="1:11" ht="14.25">
      <c r="A325" s="20"/>
      <c r="B325" s="20"/>
      <c r="E325" s="20"/>
      <c r="F325" s="20"/>
      <c r="G325" s="20"/>
      <c r="H325" s="20"/>
      <c r="I325" s="20"/>
      <c r="J325" s="20"/>
      <c r="K325" s="20"/>
    </row>
    <row r="326" spans="1:11" ht="14.25">
      <c r="A326" s="20"/>
      <c r="B326" s="20"/>
      <c r="E326" s="20"/>
      <c r="F326" s="20"/>
      <c r="G326" s="20"/>
      <c r="H326" s="20"/>
      <c r="I326" s="20"/>
      <c r="J326" s="20"/>
      <c r="K326" s="20"/>
    </row>
    <row r="327" spans="1:11" ht="14.25">
      <c r="A327" s="20"/>
      <c r="B327" s="20"/>
      <c r="E327" s="20"/>
      <c r="F327" s="20"/>
      <c r="G327" s="20"/>
      <c r="H327" s="20"/>
      <c r="I327" s="20"/>
      <c r="J327" s="20"/>
      <c r="K327" s="20"/>
    </row>
    <row r="328" spans="1:11" ht="14.25">
      <c r="A328" s="20"/>
      <c r="B328" s="20"/>
      <c r="E328" s="20"/>
      <c r="F328" s="20"/>
      <c r="G328" s="20"/>
      <c r="H328" s="20"/>
      <c r="I328" s="20"/>
      <c r="J328" s="20"/>
      <c r="K328" s="20"/>
    </row>
    <row r="329" spans="1:11" ht="14.25">
      <c r="A329" s="20"/>
      <c r="B329" s="20"/>
      <c r="E329" s="20"/>
      <c r="F329" s="20"/>
      <c r="G329" s="20"/>
      <c r="H329" s="20"/>
      <c r="I329" s="20"/>
      <c r="J329" s="20"/>
      <c r="K329" s="20"/>
    </row>
    <row r="330" spans="1:11" ht="14.25">
      <c r="A330" s="20"/>
      <c r="B330" s="20"/>
      <c r="E330" s="20"/>
      <c r="F330" s="20"/>
      <c r="G330" s="20"/>
      <c r="H330" s="20"/>
      <c r="I330" s="20"/>
      <c r="J330" s="20"/>
      <c r="K330" s="20"/>
    </row>
    <row r="331" spans="1:11" ht="14.25">
      <c r="A331" s="20"/>
      <c r="B331" s="20"/>
      <c r="E331" s="20"/>
      <c r="F331" s="20"/>
      <c r="G331" s="20"/>
      <c r="H331" s="20"/>
      <c r="I331" s="20"/>
      <c r="J331" s="20"/>
      <c r="K331" s="20"/>
    </row>
    <row r="332" spans="1:11" ht="14.25">
      <c r="A332" s="20"/>
      <c r="B332" s="20"/>
      <c r="E332" s="20"/>
      <c r="F332" s="20"/>
      <c r="G332" s="20"/>
      <c r="H332" s="20"/>
      <c r="I332" s="20"/>
      <c r="J332" s="20"/>
      <c r="K332" s="20"/>
    </row>
    <row r="333" spans="1:11" ht="14.25">
      <c r="A333" s="20"/>
      <c r="B333" s="20"/>
      <c r="E333" s="20"/>
      <c r="F333" s="20"/>
      <c r="G333" s="20"/>
      <c r="H333" s="20"/>
      <c r="I333" s="20"/>
      <c r="J333" s="20"/>
      <c r="K333" s="20"/>
    </row>
    <row r="334" spans="1:11" ht="14.25">
      <c r="A334" s="20"/>
      <c r="B334" s="20"/>
      <c r="E334" s="20"/>
      <c r="F334" s="20"/>
      <c r="G334" s="20"/>
      <c r="H334" s="20"/>
      <c r="I334" s="20"/>
      <c r="J334" s="20"/>
      <c r="K334" s="20"/>
    </row>
    <row r="335" spans="1:11" ht="14.25">
      <c r="A335" s="20"/>
      <c r="B335" s="20"/>
      <c r="E335" s="20"/>
      <c r="F335" s="20"/>
      <c r="G335" s="20"/>
      <c r="H335" s="20"/>
      <c r="I335" s="20"/>
      <c r="J335" s="20"/>
      <c r="K335" s="20"/>
    </row>
    <row r="336" spans="1:11" ht="14.25">
      <c r="A336" s="20"/>
      <c r="B336" s="20"/>
      <c r="E336" s="20"/>
      <c r="F336" s="20"/>
      <c r="G336" s="20"/>
      <c r="H336" s="20"/>
      <c r="I336" s="20"/>
      <c r="J336" s="20"/>
      <c r="K336" s="20"/>
    </row>
    <row r="337" spans="1:11" ht="14.25">
      <c r="A337" s="20"/>
      <c r="B337" s="20"/>
      <c r="E337" s="20"/>
      <c r="F337" s="20"/>
      <c r="G337" s="20"/>
      <c r="H337" s="20"/>
      <c r="I337" s="20"/>
      <c r="J337" s="20"/>
      <c r="K337" s="20"/>
    </row>
    <row r="338" spans="1:11" ht="14.25">
      <c r="A338" s="20"/>
      <c r="B338" s="20"/>
      <c r="E338" s="20"/>
      <c r="F338" s="20"/>
      <c r="G338" s="20"/>
      <c r="H338" s="20"/>
      <c r="I338" s="20"/>
      <c r="J338" s="20"/>
      <c r="K338" s="20"/>
    </row>
    <row r="339" spans="1:11" ht="14.25">
      <c r="A339" s="20"/>
      <c r="B339" s="20"/>
      <c r="E339" s="20"/>
      <c r="F339" s="20"/>
      <c r="G339" s="20"/>
      <c r="H339" s="20"/>
      <c r="I339" s="20"/>
      <c r="J339" s="20"/>
      <c r="K339" s="20"/>
    </row>
    <row r="340" spans="1:11" ht="14.25">
      <c r="A340" s="20"/>
      <c r="B340" s="20"/>
      <c r="E340" s="20"/>
      <c r="F340" s="20"/>
      <c r="G340" s="20"/>
      <c r="H340" s="20"/>
      <c r="I340" s="20"/>
      <c r="J340" s="20"/>
      <c r="K340" s="20"/>
    </row>
    <row r="341" spans="1:11" ht="14.25">
      <c r="A341" s="20"/>
      <c r="B341" s="20"/>
      <c r="E341" s="20"/>
      <c r="F341" s="20"/>
      <c r="G341" s="20"/>
      <c r="H341" s="20"/>
      <c r="I341" s="20"/>
      <c r="J341" s="20"/>
      <c r="K341" s="20"/>
    </row>
    <row r="342" spans="1:11" ht="14.25">
      <c r="A342" s="20"/>
      <c r="B342" s="20"/>
      <c r="E342" s="20"/>
      <c r="F342" s="20"/>
      <c r="G342" s="20"/>
      <c r="H342" s="20"/>
      <c r="I342" s="20"/>
      <c r="J342" s="20"/>
      <c r="K342" s="20"/>
    </row>
    <row r="343" spans="1:11" ht="14.25">
      <c r="A343" s="20"/>
      <c r="B343" s="20"/>
      <c r="E343" s="20"/>
      <c r="F343" s="20"/>
      <c r="G343" s="20"/>
      <c r="H343" s="20"/>
      <c r="I343" s="20"/>
      <c r="J343" s="20"/>
      <c r="K343" s="20"/>
    </row>
    <row r="344" spans="1:11" ht="14.25">
      <c r="A344" s="20"/>
      <c r="B344" s="20"/>
      <c r="E344" s="20"/>
      <c r="F344" s="20"/>
      <c r="G344" s="20"/>
      <c r="H344" s="20"/>
      <c r="I344" s="20"/>
      <c r="J344" s="20"/>
      <c r="K344" s="20"/>
    </row>
    <row r="345" spans="1:11" ht="14.25">
      <c r="A345" s="20"/>
      <c r="B345" s="20"/>
      <c r="E345" s="20"/>
      <c r="F345" s="20"/>
      <c r="G345" s="20"/>
      <c r="H345" s="20"/>
      <c r="I345" s="20"/>
      <c r="J345" s="20"/>
      <c r="K345" s="20"/>
    </row>
    <row r="346" spans="1:11" ht="14.25">
      <c r="A346" s="20"/>
      <c r="B346" s="20"/>
      <c r="E346" s="20"/>
      <c r="F346" s="20"/>
      <c r="G346" s="20"/>
      <c r="H346" s="20"/>
      <c r="I346" s="20"/>
      <c r="J346" s="20"/>
      <c r="K346" s="20"/>
    </row>
    <row r="347" spans="1:11" ht="14.25">
      <c r="A347" s="20"/>
      <c r="B347" s="20"/>
      <c r="E347" s="20"/>
      <c r="F347" s="20"/>
      <c r="G347" s="20"/>
      <c r="H347" s="20"/>
      <c r="I347" s="20"/>
      <c r="J347" s="20"/>
      <c r="K347" s="20"/>
    </row>
    <row r="348" spans="1:11" ht="14.25">
      <c r="A348" s="20"/>
      <c r="B348" s="20"/>
      <c r="E348" s="20"/>
      <c r="F348" s="20"/>
      <c r="G348" s="20"/>
      <c r="H348" s="20"/>
      <c r="I348" s="20"/>
      <c r="J348" s="20"/>
      <c r="K348" s="20"/>
    </row>
    <row r="349" spans="1:11" ht="14.25">
      <c r="A349" s="20"/>
      <c r="B349" s="20"/>
      <c r="E349" s="20"/>
      <c r="F349" s="20"/>
      <c r="G349" s="20"/>
      <c r="H349" s="20"/>
      <c r="I349" s="20"/>
      <c r="J349" s="20"/>
      <c r="K349" s="20"/>
    </row>
    <row r="350" spans="1:11" ht="14.25">
      <c r="A350" s="20"/>
      <c r="B350" s="20"/>
      <c r="E350" s="20"/>
      <c r="F350" s="20"/>
      <c r="G350" s="20"/>
      <c r="H350" s="20"/>
      <c r="I350" s="20"/>
      <c r="J350" s="20"/>
      <c r="K350" s="20"/>
    </row>
    <row r="351" spans="1:11" ht="14.25">
      <c r="A351" s="20"/>
      <c r="B351" s="20"/>
      <c r="E351" s="20"/>
      <c r="F351" s="20"/>
      <c r="G351" s="20"/>
      <c r="H351" s="20"/>
      <c r="I351" s="20"/>
      <c r="J351" s="20"/>
      <c r="K351" s="20"/>
    </row>
    <row r="352" spans="1:11" ht="14.25">
      <c r="A352" s="20"/>
      <c r="B352" s="20"/>
      <c r="E352" s="20"/>
      <c r="F352" s="20"/>
      <c r="G352" s="20"/>
      <c r="H352" s="20"/>
      <c r="I352" s="20"/>
      <c r="J352" s="20"/>
      <c r="K352" s="20"/>
    </row>
    <row r="353" spans="1:11" ht="14.25">
      <c r="A353" s="20"/>
      <c r="B353" s="20"/>
      <c r="E353" s="20"/>
      <c r="F353" s="20"/>
      <c r="G353" s="20"/>
      <c r="H353" s="20"/>
      <c r="I353" s="20"/>
      <c r="J353" s="20"/>
      <c r="K353" s="20"/>
    </row>
    <row r="354" spans="1:11" ht="14.25">
      <c r="A354" s="20"/>
      <c r="B354" s="20"/>
      <c r="E354" s="20"/>
      <c r="F354" s="20"/>
      <c r="G354" s="20"/>
      <c r="H354" s="20"/>
      <c r="I354" s="20"/>
      <c r="J354" s="20"/>
      <c r="K354" s="20"/>
    </row>
    <row r="355" spans="1:11" ht="14.25">
      <c r="A355" s="20"/>
      <c r="B355" s="20"/>
      <c r="E355" s="20"/>
      <c r="F355" s="20"/>
      <c r="G355" s="20"/>
      <c r="H355" s="20"/>
      <c r="I355" s="20"/>
      <c r="J355" s="20"/>
      <c r="K355" s="20"/>
    </row>
    <row r="356" spans="1:11" ht="14.25">
      <c r="A356" s="20"/>
      <c r="B356" s="20"/>
      <c r="E356" s="20"/>
      <c r="F356" s="20"/>
      <c r="G356" s="20"/>
      <c r="H356" s="20"/>
      <c r="I356" s="20"/>
      <c r="J356" s="20"/>
      <c r="K356" s="20"/>
    </row>
    <row r="357" spans="1:11" ht="14.25">
      <c r="A357" s="20"/>
      <c r="B357" s="20"/>
      <c r="E357" s="20"/>
      <c r="F357" s="20"/>
      <c r="G357" s="20"/>
      <c r="H357" s="20"/>
      <c r="I357" s="20"/>
      <c r="J357" s="20"/>
      <c r="K357" s="20"/>
    </row>
    <row r="358" spans="1:11" ht="14.25">
      <c r="A358" s="20"/>
      <c r="B358" s="20"/>
      <c r="E358" s="20"/>
      <c r="F358" s="20"/>
      <c r="G358" s="20"/>
      <c r="H358" s="20"/>
      <c r="I358" s="20"/>
      <c r="J358" s="20"/>
      <c r="K358" s="20"/>
    </row>
    <row r="359" spans="1:11" ht="14.25">
      <c r="A359" s="20"/>
      <c r="B359" s="20"/>
      <c r="E359" s="20"/>
      <c r="F359" s="20"/>
      <c r="G359" s="20"/>
      <c r="H359" s="20"/>
      <c r="I359" s="20"/>
      <c r="J359" s="20"/>
      <c r="K359" s="20"/>
    </row>
    <row r="360" spans="1:11" ht="14.25">
      <c r="A360" s="20"/>
      <c r="B360" s="20"/>
      <c r="E360" s="20"/>
      <c r="F360" s="20"/>
      <c r="G360" s="20"/>
      <c r="H360" s="20"/>
      <c r="I360" s="20"/>
      <c r="J360" s="20"/>
      <c r="K360" s="20"/>
    </row>
    <row r="361" spans="1:11" ht="14.25">
      <c r="A361" s="20"/>
      <c r="B361" s="20"/>
      <c r="E361" s="20"/>
      <c r="F361" s="20"/>
      <c r="G361" s="20"/>
      <c r="H361" s="20"/>
      <c r="I361" s="20"/>
      <c r="J361" s="20"/>
      <c r="K361" s="20"/>
    </row>
    <row r="362" spans="1:11" ht="14.25">
      <c r="A362" s="20"/>
      <c r="B362" s="20"/>
      <c r="E362" s="20"/>
      <c r="F362" s="20"/>
      <c r="G362" s="20"/>
      <c r="H362" s="20"/>
      <c r="I362" s="20"/>
      <c r="J362" s="20"/>
      <c r="K362" s="20"/>
    </row>
    <row r="363" spans="1:11" ht="14.25">
      <c r="A363" s="20"/>
      <c r="B363" s="20"/>
      <c r="E363" s="20"/>
      <c r="F363" s="20"/>
      <c r="G363" s="20"/>
      <c r="H363" s="20"/>
      <c r="I363" s="20"/>
      <c r="J363" s="20"/>
      <c r="K363" s="20"/>
    </row>
    <row r="364" spans="1:11" ht="14.25">
      <c r="A364" s="20"/>
      <c r="B364" s="20"/>
      <c r="E364" s="20"/>
      <c r="F364" s="20"/>
      <c r="G364" s="20"/>
      <c r="H364" s="20"/>
      <c r="I364" s="20"/>
      <c r="J364" s="20"/>
      <c r="K364" s="20"/>
    </row>
    <row r="365" spans="1:11" ht="14.25">
      <c r="A365" s="20"/>
      <c r="B365" s="20"/>
      <c r="E365" s="20"/>
      <c r="F365" s="20"/>
      <c r="G365" s="20"/>
      <c r="H365" s="20"/>
      <c r="I365" s="20"/>
      <c r="J365" s="20"/>
      <c r="K365" s="20"/>
    </row>
    <row r="366" spans="1:11" ht="14.25">
      <c r="A366" s="20"/>
      <c r="B366" s="20"/>
      <c r="E366" s="20"/>
      <c r="F366" s="20"/>
      <c r="G366" s="20"/>
      <c r="H366" s="20"/>
      <c r="I366" s="20"/>
      <c r="J366" s="20"/>
      <c r="K366" s="20"/>
    </row>
    <row r="367" spans="1:11" ht="14.25">
      <c r="A367" s="20"/>
      <c r="B367" s="20"/>
      <c r="E367" s="20"/>
      <c r="F367" s="20"/>
      <c r="G367" s="20"/>
      <c r="H367" s="20"/>
      <c r="I367" s="20"/>
      <c r="J367" s="20"/>
      <c r="K367" s="20"/>
    </row>
    <row r="368" spans="1:11" ht="14.25">
      <c r="A368" s="20"/>
      <c r="B368" s="20"/>
      <c r="E368" s="20"/>
      <c r="F368" s="20"/>
      <c r="G368" s="20"/>
      <c r="H368" s="20"/>
      <c r="I368" s="20"/>
      <c r="J368" s="20"/>
      <c r="K368" s="20"/>
    </row>
    <row r="369" spans="1:11" ht="14.25">
      <c r="A369" s="20"/>
      <c r="B369" s="20"/>
      <c r="E369" s="20"/>
      <c r="F369" s="20"/>
      <c r="G369" s="20"/>
      <c r="H369" s="20"/>
      <c r="I369" s="20"/>
      <c r="J369" s="20"/>
      <c r="K369" s="20"/>
    </row>
    <row r="370" spans="1:11" ht="14.25">
      <c r="A370" s="20"/>
      <c r="B370" s="20"/>
      <c r="E370" s="20"/>
      <c r="F370" s="20"/>
      <c r="G370" s="20"/>
      <c r="H370" s="20"/>
      <c r="I370" s="20"/>
      <c r="J370" s="20"/>
      <c r="K370" s="20"/>
    </row>
    <row r="371" spans="1:11" ht="14.25">
      <c r="A371" s="20"/>
      <c r="B371" s="20"/>
      <c r="E371" s="20"/>
      <c r="F371" s="20"/>
      <c r="G371" s="20"/>
      <c r="H371" s="20"/>
      <c r="I371" s="20"/>
      <c r="J371" s="20"/>
      <c r="K371" s="20"/>
    </row>
    <row r="372" spans="1:11" ht="14.25">
      <c r="A372" s="20"/>
      <c r="B372" s="20"/>
      <c r="E372" s="20"/>
      <c r="F372" s="20"/>
      <c r="G372" s="20"/>
      <c r="H372" s="20"/>
      <c r="I372" s="20"/>
      <c r="J372" s="20"/>
      <c r="K372" s="20"/>
    </row>
    <row r="373" spans="1:11" ht="14.25">
      <c r="A373" s="20"/>
      <c r="B373" s="20"/>
      <c r="E373" s="20"/>
      <c r="F373" s="20"/>
      <c r="G373" s="20"/>
      <c r="H373" s="20"/>
      <c r="I373" s="20"/>
      <c r="J373" s="20"/>
      <c r="K373" s="20"/>
    </row>
    <row r="374" spans="1:11" ht="14.25">
      <c r="A374" s="20"/>
      <c r="B374" s="20"/>
      <c r="E374" s="20"/>
      <c r="F374" s="20"/>
      <c r="G374" s="20"/>
      <c r="H374" s="20"/>
      <c r="I374" s="20"/>
      <c r="J374" s="20"/>
      <c r="K374" s="20"/>
    </row>
    <row r="375" spans="1:11" ht="14.25">
      <c r="A375" s="20"/>
      <c r="B375" s="20"/>
      <c r="E375" s="20"/>
      <c r="F375" s="20"/>
      <c r="G375" s="20"/>
      <c r="H375" s="20"/>
      <c r="I375" s="20"/>
      <c r="J375" s="20"/>
      <c r="K375" s="20"/>
    </row>
    <row r="376" spans="1:11" ht="14.25">
      <c r="A376" s="20"/>
      <c r="B376" s="20"/>
      <c r="E376" s="20"/>
      <c r="F376" s="20"/>
      <c r="G376" s="20"/>
      <c r="H376" s="20"/>
      <c r="I376" s="20"/>
      <c r="J376" s="20"/>
      <c r="K376" s="20"/>
    </row>
    <row r="377" spans="1:11" ht="14.25">
      <c r="A377" s="20"/>
      <c r="B377" s="20"/>
      <c r="E377" s="20"/>
      <c r="F377" s="20"/>
      <c r="G377" s="20"/>
      <c r="H377" s="20"/>
      <c r="I377" s="20"/>
      <c r="J377" s="20"/>
      <c r="K377" s="20"/>
    </row>
    <row r="378" spans="1:11" ht="14.25">
      <c r="A378" s="20"/>
      <c r="B378" s="20"/>
      <c r="E378" s="20"/>
      <c r="F378" s="20"/>
      <c r="G378" s="20"/>
      <c r="H378" s="20"/>
      <c r="I378" s="20"/>
      <c r="J378" s="20"/>
      <c r="K378" s="20"/>
    </row>
    <row r="379" spans="1:11" ht="14.25">
      <c r="A379" s="20"/>
      <c r="B379" s="20"/>
      <c r="E379" s="20"/>
      <c r="F379" s="20"/>
      <c r="G379" s="20"/>
      <c r="H379" s="20"/>
      <c r="I379" s="20"/>
      <c r="J379" s="20"/>
      <c r="K379" s="20"/>
    </row>
    <row r="380" spans="1:11" ht="14.25">
      <c r="A380" s="20"/>
      <c r="B380" s="20"/>
      <c r="E380" s="20"/>
      <c r="F380" s="20"/>
      <c r="G380" s="20"/>
      <c r="H380" s="20"/>
      <c r="I380" s="20"/>
      <c r="J380" s="20"/>
      <c r="K380" s="20"/>
    </row>
    <row r="381" spans="1:11" ht="14.25">
      <c r="A381" s="20"/>
      <c r="B381" s="20"/>
      <c r="E381" s="20"/>
      <c r="F381" s="20"/>
      <c r="G381" s="20"/>
      <c r="H381" s="20"/>
      <c r="I381" s="20"/>
      <c r="J381" s="20"/>
      <c r="K381" s="20"/>
    </row>
    <row r="382" spans="1:11" ht="14.25">
      <c r="A382" s="20"/>
      <c r="B382" s="20"/>
      <c r="E382" s="20"/>
      <c r="F382" s="20"/>
      <c r="G382" s="20"/>
      <c r="H382" s="20"/>
      <c r="I382" s="20"/>
      <c r="J382" s="20"/>
      <c r="K382" s="20"/>
    </row>
    <row r="383" spans="1:11" ht="14.25">
      <c r="A383" s="20"/>
      <c r="B383" s="20"/>
      <c r="E383" s="20"/>
      <c r="F383" s="20"/>
      <c r="G383" s="20"/>
      <c r="H383" s="20"/>
      <c r="I383" s="20"/>
      <c r="J383" s="20"/>
      <c r="K383" s="20"/>
    </row>
    <row r="384" spans="1:11" ht="14.25">
      <c r="A384" s="20"/>
      <c r="B384" s="20"/>
      <c r="E384" s="20"/>
      <c r="F384" s="20"/>
      <c r="G384" s="20"/>
      <c r="H384" s="20"/>
      <c r="I384" s="20"/>
      <c r="J384" s="20"/>
      <c r="K384" s="20"/>
    </row>
    <row r="385" spans="1:11" ht="14.25">
      <c r="A385" s="20"/>
      <c r="B385" s="20"/>
      <c r="E385" s="20"/>
      <c r="F385" s="20"/>
      <c r="G385" s="20"/>
      <c r="H385" s="20"/>
      <c r="I385" s="20"/>
      <c r="J385" s="20"/>
      <c r="K385" s="20"/>
    </row>
    <row r="386" spans="1:11" ht="14.25">
      <c r="A386" s="20"/>
      <c r="B386" s="20"/>
      <c r="E386" s="20"/>
      <c r="F386" s="20"/>
      <c r="G386" s="20"/>
      <c r="H386" s="20"/>
      <c r="I386" s="20"/>
      <c r="J386" s="20"/>
      <c r="K386" s="20"/>
    </row>
    <row r="387" spans="1:11" ht="14.25">
      <c r="A387" s="20"/>
      <c r="B387" s="20"/>
      <c r="E387" s="20"/>
      <c r="F387" s="20"/>
      <c r="G387" s="20"/>
      <c r="H387" s="20"/>
      <c r="I387" s="20"/>
      <c r="J387" s="20"/>
      <c r="K387" s="20"/>
    </row>
    <row r="388" spans="1:11" ht="14.25">
      <c r="A388" s="20"/>
      <c r="B388" s="20"/>
      <c r="E388" s="20"/>
      <c r="F388" s="20"/>
      <c r="G388" s="20"/>
      <c r="H388" s="20"/>
      <c r="I388" s="20"/>
      <c r="J388" s="20"/>
      <c r="K388" s="20"/>
    </row>
    <row r="389" spans="1:11" ht="14.25">
      <c r="A389" s="20"/>
      <c r="B389" s="20"/>
      <c r="E389" s="20"/>
      <c r="F389" s="20"/>
      <c r="G389" s="20"/>
      <c r="H389" s="20"/>
      <c r="I389" s="20"/>
      <c r="J389" s="20"/>
      <c r="K389" s="20"/>
    </row>
    <row r="390" spans="1:11" ht="14.25">
      <c r="A390" s="20"/>
      <c r="B390" s="20"/>
      <c r="E390" s="20"/>
      <c r="F390" s="20"/>
      <c r="G390" s="20"/>
      <c r="H390" s="20"/>
      <c r="I390" s="20"/>
      <c r="J390" s="20"/>
      <c r="K390" s="20"/>
    </row>
    <row r="391" spans="1:11" ht="14.25">
      <c r="A391" s="20"/>
      <c r="B391" s="20"/>
      <c r="E391" s="20"/>
      <c r="F391" s="20"/>
      <c r="G391" s="20"/>
      <c r="H391" s="20"/>
      <c r="I391" s="20"/>
      <c r="J391" s="20"/>
      <c r="K391" s="20"/>
    </row>
    <row r="392" spans="1:11" ht="14.25">
      <c r="A392" s="20"/>
      <c r="B392" s="20"/>
      <c r="E392" s="20"/>
      <c r="F392" s="20"/>
      <c r="G392" s="20"/>
      <c r="H392" s="20"/>
      <c r="I392" s="20"/>
      <c r="J392" s="20"/>
      <c r="K392" s="20"/>
    </row>
    <row r="393" spans="1:11" ht="14.25">
      <c r="A393" s="20"/>
      <c r="B393" s="20"/>
      <c r="E393" s="20"/>
      <c r="F393" s="20"/>
      <c r="G393" s="20"/>
      <c r="H393" s="20"/>
      <c r="I393" s="20"/>
      <c r="J393" s="20"/>
      <c r="K393" s="20"/>
    </row>
    <row r="394" spans="1:11" ht="14.25">
      <c r="A394" s="20"/>
      <c r="B394" s="20"/>
      <c r="E394" s="20"/>
      <c r="F394" s="20"/>
      <c r="G394" s="20"/>
      <c r="H394" s="20"/>
      <c r="I394" s="20"/>
      <c r="J394" s="20"/>
      <c r="K394" s="20"/>
    </row>
    <row r="395" spans="1:11" ht="14.25">
      <c r="A395" s="20"/>
      <c r="B395" s="20"/>
      <c r="E395" s="20"/>
      <c r="F395" s="20"/>
      <c r="G395" s="20"/>
      <c r="H395" s="20"/>
      <c r="I395" s="20"/>
      <c r="J395" s="20"/>
      <c r="K395" s="20"/>
    </row>
    <row r="396" spans="1:11" ht="14.25">
      <c r="A396" s="20"/>
      <c r="B396" s="20"/>
      <c r="E396" s="20"/>
      <c r="F396" s="20"/>
      <c r="G396" s="20"/>
      <c r="H396" s="20"/>
      <c r="I396" s="20"/>
      <c r="J396" s="20"/>
      <c r="K396" s="20"/>
    </row>
    <row r="397" spans="1:11" ht="14.25">
      <c r="A397" s="20"/>
      <c r="B397" s="20"/>
      <c r="E397" s="20"/>
      <c r="F397" s="20"/>
      <c r="G397" s="20"/>
      <c r="H397" s="20"/>
      <c r="I397" s="20"/>
      <c r="J397" s="20"/>
      <c r="K397" s="20"/>
    </row>
    <row r="398" spans="1:11" ht="14.25">
      <c r="A398" s="20"/>
      <c r="B398" s="20"/>
      <c r="E398" s="20"/>
      <c r="F398" s="20"/>
      <c r="G398" s="20"/>
      <c r="H398" s="20"/>
      <c r="I398" s="20"/>
      <c r="J398" s="20"/>
      <c r="K398" s="20"/>
    </row>
    <row r="399" spans="1:11" ht="14.25">
      <c r="A399" s="20"/>
      <c r="B399" s="20"/>
      <c r="E399" s="20"/>
      <c r="F399" s="20"/>
      <c r="G399" s="20"/>
      <c r="H399" s="20"/>
      <c r="I399" s="20"/>
      <c r="J399" s="20"/>
      <c r="K399" s="20"/>
    </row>
    <row r="400" spans="1:11" ht="14.25">
      <c r="A400" s="20"/>
      <c r="B400" s="20"/>
      <c r="E400" s="20"/>
      <c r="F400" s="20"/>
      <c r="G400" s="20"/>
      <c r="H400" s="20"/>
      <c r="I400" s="20"/>
      <c r="J400" s="20"/>
      <c r="K400" s="20"/>
    </row>
    <row r="401" spans="1:11" ht="14.25">
      <c r="A401" s="20"/>
      <c r="B401" s="20"/>
      <c r="E401" s="20"/>
      <c r="F401" s="20"/>
      <c r="G401" s="20"/>
      <c r="H401" s="20"/>
      <c r="I401" s="20"/>
      <c r="J401" s="20"/>
      <c r="K401" s="20"/>
    </row>
    <row r="402" spans="1:11" ht="14.25">
      <c r="A402" s="20"/>
      <c r="B402" s="20"/>
      <c r="E402" s="20"/>
      <c r="F402" s="20"/>
      <c r="G402" s="20"/>
      <c r="H402" s="20"/>
      <c r="I402" s="20"/>
      <c r="J402" s="20"/>
      <c r="K402" s="20"/>
    </row>
    <row r="403" spans="1:11" ht="14.25">
      <c r="A403" s="20"/>
      <c r="B403" s="20"/>
      <c r="E403" s="20"/>
      <c r="F403" s="20"/>
      <c r="G403" s="20"/>
      <c r="H403" s="20"/>
      <c r="I403" s="20"/>
      <c r="J403" s="20"/>
      <c r="K403" s="20"/>
    </row>
    <row r="404" spans="1:11" ht="14.25">
      <c r="A404" s="20"/>
      <c r="B404" s="20"/>
      <c r="E404" s="20"/>
      <c r="F404" s="20"/>
      <c r="G404" s="20"/>
      <c r="H404" s="20"/>
      <c r="I404" s="20"/>
      <c r="J404" s="20"/>
      <c r="K404" s="20"/>
    </row>
    <row r="405" spans="1:11" ht="14.25">
      <c r="A405" s="20"/>
      <c r="B405" s="20"/>
      <c r="E405" s="20"/>
      <c r="F405" s="20"/>
      <c r="G405" s="20"/>
      <c r="H405" s="20"/>
      <c r="I405" s="20"/>
      <c r="J405" s="20"/>
      <c r="K405" s="20"/>
    </row>
    <row r="406" spans="1:11" ht="14.25">
      <c r="A406" s="20"/>
      <c r="B406" s="20"/>
      <c r="E406" s="20"/>
      <c r="F406" s="20"/>
      <c r="G406" s="20"/>
      <c r="H406" s="20"/>
      <c r="I406" s="20"/>
      <c r="J406" s="20"/>
      <c r="K406" s="20"/>
    </row>
    <row r="407" spans="1:11" ht="14.25">
      <c r="A407" s="20"/>
      <c r="B407" s="20"/>
      <c r="E407" s="20"/>
      <c r="F407" s="20"/>
      <c r="G407" s="20"/>
      <c r="H407" s="20"/>
      <c r="I407" s="20"/>
      <c r="J407" s="20"/>
      <c r="K407" s="20"/>
    </row>
    <row r="408" spans="1:11" ht="14.25">
      <c r="A408" s="20"/>
      <c r="B408" s="20"/>
      <c r="E408" s="20"/>
      <c r="F408" s="20"/>
      <c r="G408" s="20"/>
      <c r="H408" s="20"/>
      <c r="I408" s="20"/>
      <c r="J408" s="20"/>
      <c r="K408" s="20"/>
    </row>
    <row r="409" spans="1:11" ht="14.25">
      <c r="A409" s="20"/>
      <c r="B409" s="20"/>
      <c r="E409" s="20"/>
      <c r="F409" s="20"/>
      <c r="G409" s="20"/>
      <c r="H409" s="20"/>
      <c r="I409" s="20"/>
      <c r="J409" s="20"/>
      <c r="K409" s="20"/>
    </row>
    <row r="410" spans="1:11" ht="14.25">
      <c r="A410" s="20"/>
      <c r="B410" s="20"/>
      <c r="E410" s="20"/>
      <c r="F410" s="20"/>
      <c r="G410" s="20"/>
      <c r="H410" s="20"/>
      <c r="I410" s="20"/>
      <c r="J410" s="20"/>
      <c r="K410" s="20"/>
    </row>
    <row r="411" spans="1:11" ht="14.25">
      <c r="A411" s="20"/>
      <c r="B411" s="20"/>
      <c r="E411" s="20"/>
      <c r="F411" s="20"/>
      <c r="G411" s="20"/>
      <c r="H411" s="20"/>
      <c r="I411" s="20"/>
      <c r="J411" s="20"/>
      <c r="K411" s="20"/>
    </row>
    <row r="412" spans="1:11" ht="14.25">
      <c r="A412" s="20"/>
      <c r="B412" s="20"/>
      <c r="E412" s="20"/>
      <c r="F412" s="20"/>
      <c r="G412" s="20"/>
      <c r="H412" s="20"/>
      <c r="I412" s="20"/>
      <c r="J412" s="20"/>
      <c r="K412" s="20"/>
    </row>
    <row r="413" spans="1:11" ht="14.25">
      <c r="A413" s="20"/>
      <c r="B413" s="20"/>
      <c r="E413" s="20"/>
      <c r="F413" s="20"/>
      <c r="G413" s="20"/>
      <c r="H413" s="20"/>
      <c r="I413" s="20"/>
      <c r="J413" s="20"/>
      <c r="K413" s="20"/>
    </row>
    <row r="414" spans="1:11" ht="14.25">
      <c r="A414" s="20"/>
      <c r="B414" s="20"/>
      <c r="E414" s="20"/>
      <c r="F414" s="20"/>
      <c r="G414" s="20"/>
      <c r="H414" s="20"/>
      <c r="I414" s="20"/>
      <c r="J414" s="20"/>
      <c r="K414" s="20"/>
    </row>
    <row r="415" spans="1:11" ht="14.25">
      <c r="A415" s="20"/>
      <c r="B415" s="20"/>
      <c r="E415" s="20"/>
      <c r="F415" s="20"/>
      <c r="G415" s="20"/>
      <c r="H415" s="20"/>
      <c r="I415" s="20"/>
      <c r="J415" s="20"/>
      <c r="K415" s="20"/>
    </row>
    <row r="416" spans="1:11" ht="14.25">
      <c r="A416" s="20"/>
      <c r="B416" s="20"/>
      <c r="E416" s="20"/>
      <c r="F416" s="20"/>
      <c r="G416" s="20"/>
      <c r="H416" s="20"/>
      <c r="I416" s="20"/>
      <c r="J416" s="20"/>
      <c r="K416" s="20"/>
    </row>
    <row r="417" spans="1:11" ht="14.25">
      <c r="A417" s="20"/>
      <c r="B417" s="20"/>
      <c r="E417" s="20"/>
      <c r="F417" s="20"/>
      <c r="G417" s="20"/>
      <c r="H417" s="20"/>
      <c r="I417" s="20"/>
      <c r="J417" s="20"/>
      <c r="K417" s="20"/>
    </row>
    <row r="418" spans="1:11" ht="14.25">
      <c r="A418" s="20"/>
      <c r="B418" s="20"/>
      <c r="E418" s="20"/>
      <c r="F418" s="20"/>
      <c r="G418" s="20"/>
      <c r="H418" s="20"/>
      <c r="I418" s="20"/>
      <c r="J418" s="20"/>
      <c r="K418" s="20"/>
    </row>
    <row r="419" spans="1:11" ht="14.25">
      <c r="A419" s="20"/>
      <c r="B419" s="20"/>
      <c r="E419" s="20"/>
      <c r="F419" s="20"/>
      <c r="G419" s="20"/>
      <c r="H419" s="20"/>
      <c r="I419" s="20"/>
      <c r="J419" s="20"/>
      <c r="K419" s="20"/>
    </row>
    <row r="420" spans="1:11" ht="14.25">
      <c r="A420" s="20"/>
      <c r="B420" s="20"/>
      <c r="E420" s="20"/>
      <c r="F420" s="20"/>
      <c r="G420" s="20"/>
      <c r="H420" s="20"/>
      <c r="I420" s="20"/>
      <c r="J420" s="20"/>
      <c r="K420" s="20"/>
    </row>
    <row r="421" spans="1:11" ht="14.25">
      <c r="A421" s="20"/>
      <c r="B421" s="20"/>
      <c r="E421" s="20"/>
      <c r="F421" s="20"/>
      <c r="G421" s="20"/>
      <c r="H421" s="20"/>
      <c r="I421" s="20"/>
      <c r="J421" s="20"/>
      <c r="K421" s="20"/>
    </row>
    <row r="422" spans="1:11" ht="14.25">
      <c r="A422" s="20"/>
      <c r="B422" s="20"/>
      <c r="E422" s="20"/>
      <c r="F422" s="20"/>
      <c r="G422" s="20"/>
      <c r="H422" s="20"/>
      <c r="I422" s="20"/>
      <c r="J422" s="20"/>
      <c r="K422" s="20"/>
    </row>
    <row r="423" spans="1:11" ht="14.25">
      <c r="A423" s="20"/>
      <c r="B423" s="20"/>
      <c r="E423" s="20"/>
      <c r="F423" s="20"/>
      <c r="G423" s="20"/>
      <c r="H423" s="20"/>
      <c r="I423" s="20"/>
      <c r="J423" s="20"/>
      <c r="K423" s="20"/>
    </row>
    <row r="424" spans="1:11" ht="14.25">
      <c r="A424" s="20"/>
      <c r="B424" s="20"/>
      <c r="E424" s="20"/>
      <c r="F424" s="20"/>
      <c r="G424" s="20"/>
      <c r="H424" s="20"/>
      <c r="I424" s="20"/>
      <c r="J424" s="20"/>
      <c r="K424" s="20"/>
    </row>
    <row r="425" spans="1:11" ht="14.25">
      <c r="A425" s="20"/>
      <c r="B425" s="20"/>
      <c r="E425" s="20"/>
      <c r="F425" s="20"/>
      <c r="G425" s="20"/>
      <c r="H425" s="20"/>
      <c r="I425" s="20"/>
      <c r="J425" s="20"/>
      <c r="K425" s="20"/>
    </row>
    <row r="426" spans="1:11" ht="14.25">
      <c r="A426" s="20"/>
      <c r="B426" s="20"/>
      <c r="E426" s="20"/>
      <c r="F426" s="20"/>
      <c r="G426" s="20"/>
      <c r="H426" s="20"/>
      <c r="I426" s="20"/>
      <c r="J426" s="20"/>
      <c r="K426" s="20"/>
    </row>
    <row r="427" spans="1:11" ht="14.25">
      <c r="A427" s="20"/>
      <c r="B427" s="20"/>
      <c r="E427" s="20"/>
      <c r="F427" s="20"/>
      <c r="G427" s="20"/>
      <c r="H427" s="20"/>
      <c r="I427" s="20"/>
      <c r="J427" s="20"/>
      <c r="K427" s="20"/>
    </row>
    <row r="428" spans="1:11" ht="14.25">
      <c r="A428" s="20"/>
      <c r="B428" s="20"/>
      <c r="E428" s="20"/>
      <c r="F428" s="20"/>
      <c r="G428" s="20"/>
      <c r="H428" s="20"/>
      <c r="I428" s="20"/>
      <c r="J428" s="20"/>
      <c r="K428" s="20"/>
    </row>
    <row r="429" spans="1:11" ht="14.25">
      <c r="A429" s="20"/>
      <c r="B429" s="20"/>
      <c r="E429" s="20"/>
      <c r="F429" s="20"/>
      <c r="G429" s="20"/>
      <c r="H429" s="20"/>
      <c r="I429" s="20"/>
      <c r="J429" s="20"/>
      <c r="K429" s="20"/>
    </row>
    <row r="430" spans="1:11" ht="14.25">
      <c r="A430" s="20"/>
      <c r="B430" s="20"/>
      <c r="E430" s="20"/>
      <c r="F430" s="20"/>
      <c r="G430" s="20"/>
      <c r="H430" s="20"/>
      <c r="I430" s="20"/>
      <c r="J430" s="20"/>
      <c r="K430" s="20"/>
    </row>
    <row r="431" spans="1:11" ht="14.25">
      <c r="A431" s="20"/>
      <c r="B431" s="20"/>
      <c r="E431" s="20"/>
      <c r="F431" s="20"/>
      <c r="G431" s="20"/>
      <c r="H431" s="20"/>
      <c r="I431" s="20"/>
      <c r="J431" s="20"/>
      <c r="K431" s="20"/>
    </row>
    <row r="432" spans="1:11" ht="14.25">
      <c r="A432" s="20"/>
      <c r="B432" s="20"/>
      <c r="E432" s="20"/>
      <c r="F432" s="20"/>
      <c r="G432" s="20"/>
      <c r="H432" s="20"/>
      <c r="I432" s="20"/>
      <c r="J432" s="20"/>
      <c r="K432" s="20"/>
    </row>
    <row r="433" spans="1:11" ht="14.25">
      <c r="A433" s="20"/>
      <c r="B433" s="20"/>
      <c r="E433" s="20"/>
      <c r="F433" s="20"/>
      <c r="G433" s="20"/>
      <c r="H433" s="20"/>
      <c r="I433" s="20"/>
      <c r="J433" s="20"/>
      <c r="K433" s="20"/>
    </row>
    <row r="434" spans="1:11" ht="14.25">
      <c r="A434" s="20"/>
      <c r="B434" s="20"/>
      <c r="E434" s="20"/>
      <c r="F434" s="20"/>
      <c r="G434" s="20"/>
      <c r="H434" s="20"/>
      <c r="I434" s="20"/>
      <c r="J434" s="20"/>
      <c r="K434" s="20"/>
    </row>
    <row r="435" spans="1:11" ht="14.25">
      <c r="A435" s="20"/>
      <c r="B435" s="20"/>
      <c r="E435" s="20"/>
      <c r="F435" s="20"/>
      <c r="G435" s="20"/>
      <c r="H435" s="20"/>
      <c r="I435" s="20"/>
      <c r="J435" s="20"/>
      <c r="K435" s="20"/>
    </row>
    <row r="436" spans="1:11" ht="14.25">
      <c r="A436" s="20"/>
      <c r="B436" s="20"/>
      <c r="E436" s="20"/>
      <c r="F436" s="20"/>
      <c r="G436" s="20"/>
      <c r="H436" s="20"/>
      <c r="I436" s="20"/>
      <c r="J436" s="20"/>
      <c r="K436" s="20"/>
    </row>
    <row r="437" spans="1:11" ht="14.25">
      <c r="A437" s="20"/>
      <c r="B437" s="20"/>
      <c r="E437" s="20"/>
      <c r="F437" s="20"/>
      <c r="G437" s="20"/>
      <c r="H437" s="20"/>
      <c r="I437" s="20"/>
      <c r="J437" s="20"/>
      <c r="K437" s="20"/>
    </row>
    <row r="438" spans="1:11" ht="14.25">
      <c r="A438" s="20"/>
      <c r="B438" s="20"/>
      <c r="E438" s="20"/>
      <c r="F438" s="20"/>
      <c r="G438" s="20"/>
      <c r="H438" s="20"/>
      <c r="I438" s="20"/>
      <c r="J438" s="20"/>
      <c r="K438" s="20"/>
    </row>
    <row r="439" spans="1:11" ht="14.25">
      <c r="A439" s="20"/>
      <c r="B439" s="20"/>
      <c r="E439" s="20"/>
      <c r="F439" s="20"/>
      <c r="G439" s="20"/>
      <c r="H439" s="20"/>
      <c r="I439" s="20"/>
      <c r="J439" s="20"/>
      <c r="K439" s="20"/>
    </row>
    <row r="440" spans="1:11" ht="14.25">
      <c r="A440" s="20"/>
      <c r="B440" s="20"/>
      <c r="E440" s="20"/>
      <c r="F440" s="20"/>
      <c r="G440" s="20"/>
      <c r="H440" s="20"/>
      <c r="I440" s="20"/>
      <c r="J440" s="20"/>
      <c r="K440" s="20"/>
    </row>
    <row r="441" spans="1:11" ht="14.25">
      <c r="A441" s="20"/>
      <c r="B441" s="20"/>
      <c r="E441" s="20"/>
      <c r="F441" s="20"/>
      <c r="G441" s="20"/>
      <c r="H441" s="20"/>
      <c r="I441" s="20"/>
      <c r="J441" s="20"/>
      <c r="K441" s="20"/>
    </row>
    <row r="442" spans="1:11" ht="14.25">
      <c r="A442" s="20"/>
      <c r="B442" s="20"/>
      <c r="E442" s="20"/>
      <c r="F442" s="20"/>
      <c r="G442" s="20"/>
      <c r="H442" s="20"/>
      <c r="I442" s="20"/>
      <c r="J442" s="20"/>
      <c r="K442" s="20"/>
    </row>
    <row r="443" spans="1:11" ht="14.25">
      <c r="A443" s="20"/>
      <c r="B443" s="20"/>
      <c r="E443" s="20"/>
      <c r="F443" s="20"/>
      <c r="G443" s="20"/>
      <c r="H443" s="20"/>
      <c r="I443" s="20"/>
      <c r="J443" s="20"/>
      <c r="K443" s="20"/>
    </row>
    <row r="444" spans="1:11" ht="14.25">
      <c r="A444" s="20"/>
      <c r="B444" s="20"/>
      <c r="E444" s="20"/>
      <c r="F444" s="20"/>
      <c r="G444" s="20"/>
      <c r="H444" s="20"/>
      <c r="I444" s="20"/>
      <c r="J444" s="20"/>
      <c r="K444" s="20"/>
    </row>
    <row r="445" spans="1:11" ht="14.25">
      <c r="A445" s="20"/>
      <c r="B445" s="20"/>
      <c r="E445" s="20"/>
      <c r="F445" s="20"/>
      <c r="G445" s="20"/>
      <c r="H445" s="20"/>
      <c r="I445" s="20"/>
      <c r="J445" s="20"/>
      <c r="K445" s="20"/>
    </row>
    <row r="446" spans="1:11" ht="14.25">
      <c r="A446" s="20"/>
      <c r="B446" s="20"/>
      <c r="E446" s="20"/>
      <c r="F446" s="20"/>
      <c r="G446" s="20"/>
      <c r="H446" s="20"/>
      <c r="I446" s="20"/>
      <c r="J446" s="20"/>
      <c r="K446" s="20"/>
    </row>
    <row r="447" spans="1:11" ht="14.25">
      <c r="A447" s="20"/>
      <c r="B447" s="20"/>
      <c r="E447" s="20"/>
      <c r="F447" s="20"/>
      <c r="G447" s="20"/>
      <c r="H447" s="20"/>
      <c r="I447" s="20"/>
      <c r="J447" s="20"/>
      <c r="K447" s="20"/>
    </row>
    <row r="448" spans="1:11" ht="14.25">
      <c r="A448" s="20"/>
      <c r="B448" s="20"/>
      <c r="E448" s="20"/>
      <c r="F448" s="20"/>
      <c r="G448" s="20"/>
      <c r="H448" s="20"/>
      <c r="I448" s="20"/>
      <c r="J448" s="20"/>
      <c r="K448" s="20"/>
    </row>
    <row r="449" spans="1:11" ht="14.25">
      <c r="A449" s="20"/>
      <c r="B449" s="20"/>
      <c r="E449" s="20"/>
      <c r="F449" s="20"/>
      <c r="G449" s="20"/>
      <c r="H449" s="20"/>
      <c r="I449" s="20"/>
      <c r="J449" s="20"/>
      <c r="K449" s="20"/>
    </row>
    <row r="450" spans="1:11" ht="14.25">
      <c r="A450" s="20"/>
      <c r="B450" s="20"/>
      <c r="E450" s="20"/>
      <c r="F450" s="20"/>
      <c r="G450" s="20"/>
      <c r="H450" s="20"/>
      <c r="I450" s="20"/>
      <c r="J450" s="20"/>
      <c r="K450" s="20"/>
    </row>
    <row r="451" spans="1:11" ht="14.25">
      <c r="A451" s="20"/>
      <c r="B451" s="20"/>
      <c r="E451" s="20"/>
      <c r="F451" s="20"/>
      <c r="G451" s="20"/>
      <c r="H451" s="20"/>
      <c r="I451" s="20"/>
      <c r="J451" s="20"/>
      <c r="K451" s="20"/>
    </row>
    <row r="452" spans="1:11" ht="14.25">
      <c r="A452" s="20"/>
      <c r="B452" s="20"/>
      <c r="E452" s="20"/>
      <c r="F452" s="20"/>
      <c r="G452" s="20"/>
      <c r="H452" s="20"/>
      <c r="I452" s="20"/>
      <c r="J452" s="20"/>
      <c r="K452" s="20"/>
    </row>
    <row r="453" spans="1:11" ht="14.25">
      <c r="A453" s="20"/>
      <c r="B453" s="20"/>
      <c r="E453" s="20"/>
      <c r="F453" s="20"/>
      <c r="G453" s="20"/>
      <c r="H453" s="20"/>
      <c r="I453" s="20"/>
      <c r="J453" s="20"/>
      <c r="K453" s="20"/>
    </row>
    <row r="454" spans="1:11" ht="14.25">
      <c r="A454" s="20"/>
      <c r="B454" s="20"/>
      <c r="E454" s="20"/>
      <c r="F454" s="20"/>
      <c r="G454" s="20"/>
      <c r="H454" s="20"/>
      <c r="I454" s="20"/>
      <c r="J454" s="20"/>
      <c r="K454" s="20"/>
    </row>
    <row r="455" spans="1:11" ht="14.25">
      <c r="A455" s="20"/>
      <c r="B455" s="20"/>
      <c r="E455" s="20"/>
      <c r="F455" s="20"/>
      <c r="G455" s="20"/>
      <c r="H455" s="20"/>
      <c r="I455" s="20"/>
      <c r="J455" s="20"/>
      <c r="K455" s="20"/>
    </row>
    <row r="456" spans="1:11" ht="14.25">
      <c r="A456" s="20"/>
      <c r="B456" s="20"/>
      <c r="E456" s="20"/>
      <c r="F456" s="20"/>
      <c r="G456" s="20"/>
      <c r="H456" s="20"/>
      <c r="I456" s="20"/>
      <c r="J456" s="20"/>
      <c r="K456" s="20"/>
    </row>
    <row r="457" spans="1:11" ht="14.25">
      <c r="A457" s="20"/>
      <c r="B457" s="20"/>
      <c r="E457" s="20"/>
      <c r="F457" s="20"/>
      <c r="G457" s="20"/>
      <c r="H457" s="20"/>
      <c r="I457" s="20"/>
      <c r="J457" s="20"/>
      <c r="K457" s="20"/>
    </row>
    <row r="458" spans="1:11" ht="14.25">
      <c r="A458" s="20"/>
      <c r="B458" s="20"/>
      <c r="E458" s="20"/>
      <c r="F458" s="20"/>
      <c r="G458" s="20"/>
      <c r="H458" s="20"/>
      <c r="I458" s="20"/>
      <c r="J458" s="20"/>
      <c r="K458" s="20"/>
    </row>
    <row r="459" spans="1:11" ht="14.25">
      <c r="A459" s="20"/>
      <c r="B459" s="20"/>
      <c r="E459" s="20"/>
      <c r="F459" s="20"/>
      <c r="G459" s="20"/>
      <c r="H459" s="20"/>
      <c r="I459" s="20"/>
      <c r="J459" s="20"/>
      <c r="K459" s="20"/>
    </row>
    <row r="460" spans="1:11" ht="14.25">
      <c r="A460" s="20"/>
      <c r="B460" s="20"/>
      <c r="E460" s="20"/>
      <c r="F460" s="20"/>
      <c r="G460" s="20"/>
      <c r="H460" s="20"/>
      <c r="I460" s="20"/>
      <c r="J460" s="20"/>
      <c r="K460" s="20"/>
    </row>
    <row r="461" spans="1:11" ht="14.25">
      <c r="A461" s="20"/>
      <c r="B461" s="20"/>
      <c r="E461" s="20"/>
      <c r="F461" s="20"/>
      <c r="G461" s="20"/>
      <c r="H461" s="20"/>
      <c r="I461" s="20"/>
      <c r="J461" s="20"/>
      <c r="K461" s="20"/>
    </row>
    <row r="462" spans="1:11" ht="14.25">
      <c r="A462" s="20"/>
      <c r="B462" s="20"/>
      <c r="E462" s="20"/>
      <c r="F462" s="20"/>
      <c r="G462" s="20"/>
      <c r="H462" s="20"/>
      <c r="I462" s="20"/>
      <c r="J462" s="20"/>
      <c r="K462" s="20"/>
    </row>
    <row r="463" spans="1:11" ht="14.25">
      <c r="A463" s="20"/>
      <c r="B463" s="20"/>
      <c r="E463" s="20"/>
      <c r="F463" s="20"/>
      <c r="G463" s="20"/>
      <c r="H463" s="20"/>
      <c r="I463" s="20"/>
      <c r="J463" s="20"/>
      <c r="K463" s="20"/>
    </row>
    <row r="464" spans="1:11" ht="14.25">
      <c r="A464" s="20"/>
      <c r="B464" s="20"/>
      <c r="E464" s="20"/>
      <c r="F464" s="20"/>
      <c r="G464" s="20"/>
      <c r="H464" s="20"/>
      <c r="I464" s="20"/>
      <c r="J464" s="20"/>
      <c r="K464" s="20"/>
    </row>
    <row r="465" spans="1:11" ht="14.25">
      <c r="A465" s="20"/>
      <c r="B465" s="20"/>
      <c r="E465" s="20"/>
      <c r="F465" s="20"/>
      <c r="G465" s="20"/>
      <c r="H465" s="20"/>
      <c r="I465" s="20"/>
      <c r="J465" s="20"/>
      <c r="K465" s="20"/>
    </row>
    <row r="466" spans="1:11" ht="14.25">
      <c r="A466" s="20"/>
      <c r="B466" s="20"/>
      <c r="E466" s="20"/>
      <c r="F466" s="20"/>
      <c r="G466" s="20"/>
      <c r="H466" s="20"/>
      <c r="I466" s="20"/>
      <c r="J466" s="20"/>
      <c r="K466" s="20"/>
    </row>
    <row r="467" spans="1:11" ht="14.25">
      <c r="A467" s="20"/>
      <c r="B467" s="20"/>
      <c r="E467" s="20"/>
      <c r="F467" s="20"/>
      <c r="G467" s="20"/>
      <c r="H467" s="20"/>
      <c r="I467" s="20"/>
      <c r="J467" s="20"/>
      <c r="K467" s="20"/>
    </row>
    <row r="468" spans="1:11" ht="14.25">
      <c r="A468" s="20"/>
      <c r="B468" s="20"/>
      <c r="E468" s="20"/>
      <c r="F468" s="20"/>
      <c r="G468" s="20"/>
      <c r="H468" s="20"/>
      <c r="I468" s="20"/>
      <c r="J468" s="20"/>
      <c r="K468" s="20"/>
    </row>
    <row r="469" spans="1:11" ht="14.25">
      <c r="A469" s="20"/>
      <c r="B469" s="20"/>
      <c r="E469" s="20"/>
      <c r="F469" s="20"/>
      <c r="G469" s="20"/>
      <c r="H469" s="20"/>
      <c r="I469" s="20"/>
      <c r="J469" s="20"/>
      <c r="K469" s="20"/>
    </row>
    <row r="470" spans="1:11" ht="14.25">
      <c r="A470" s="20"/>
      <c r="B470" s="20"/>
      <c r="E470" s="20"/>
      <c r="F470" s="20"/>
      <c r="G470" s="20"/>
      <c r="H470" s="20"/>
      <c r="I470" s="20"/>
      <c r="J470" s="20"/>
      <c r="K470" s="20"/>
    </row>
    <row r="471" spans="1:11" ht="14.25">
      <c r="A471" s="20"/>
      <c r="B471" s="20"/>
      <c r="E471" s="20"/>
      <c r="F471" s="20"/>
      <c r="G471" s="20"/>
      <c r="H471" s="20"/>
      <c r="I471" s="20"/>
      <c r="J471" s="20"/>
      <c r="K471" s="20"/>
    </row>
    <row r="472" spans="1:11" ht="14.25">
      <c r="A472" s="20"/>
      <c r="B472" s="20"/>
      <c r="E472" s="20"/>
      <c r="F472" s="20"/>
      <c r="G472" s="20"/>
      <c r="H472" s="20"/>
      <c r="I472" s="20"/>
      <c r="J472" s="20"/>
      <c r="K472" s="20"/>
    </row>
    <row r="473" spans="1:11" ht="14.25">
      <c r="A473" s="20"/>
      <c r="B473" s="20"/>
      <c r="E473" s="20"/>
      <c r="F473" s="20"/>
      <c r="G473" s="20"/>
      <c r="H473" s="20"/>
      <c r="I473" s="20"/>
      <c r="J473" s="20"/>
      <c r="K473" s="20"/>
    </row>
    <row r="474" spans="1:11" ht="14.25">
      <c r="A474" s="20"/>
      <c r="B474" s="20"/>
      <c r="E474" s="20"/>
      <c r="F474" s="20"/>
      <c r="G474" s="20"/>
      <c r="H474" s="20"/>
      <c r="I474" s="20"/>
      <c r="J474" s="20"/>
      <c r="K474" s="20"/>
    </row>
    <row r="475" spans="1:11" ht="14.25">
      <c r="A475" s="20"/>
      <c r="B475" s="20"/>
      <c r="E475" s="20"/>
      <c r="F475" s="20"/>
      <c r="G475" s="20"/>
      <c r="H475" s="20"/>
      <c r="I475" s="20"/>
      <c r="J475" s="20"/>
      <c r="K475" s="20"/>
    </row>
    <row r="476" spans="1:11" ht="14.25">
      <c r="A476" s="20"/>
      <c r="B476" s="20"/>
      <c r="E476" s="20"/>
      <c r="F476" s="20"/>
      <c r="G476" s="20"/>
      <c r="H476" s="20"/>
      <c r="I476" s="20"/>
      <c r="J476" s="20"/>
      <c r="K476" s="20"/>
    </row>
    <row r="477" spans="1:11" ht="14.25">
      <c r="A477" s="20"/>
      <c r="B477" s="20"/>
      <c r="E477" s="20"/>
      <c r="F477" s="20"/>
      <c r="G477" s="20"/>
      <c r="H477" s="20"/>
      <c r="I477" s="20"/>
      <c r="J477" s="20"/>
      <c r="K477" s="20"/>
    </row>
    <row r="478" spans="1:11" ht="14.25">
      <c r="A478" s="20"/>
      <c r="B478" s="20"/>
      <c r="E478" s="20"/>
      <c r="F478" s="20"/>
      <c r="G478" s="20"/>
      <c r="H478" s="20"/>
      <c r="I478" s="20"/>
      <c r="J478" s="20"/>
      <c r="K478" s="20"/>
    </row>
    <row r="479" spans="1:11" ht="14.25">
      <c r="A479" s="20"/>
      <c r="B479" s="20"/>
      <c r="E479" s="20"/>
      <c r="F479" s="20"/>
      <c r="G479" s="20"/>
      <c r="H479" s="20"/>
      <c r="I479" s="20"/>
      <c r="J479" s="20"/>
      <c r="K479" s="20"/>
    </row>
    <row r="480" spans="1:11" ht="14.25">
      <c r="A480" s="20"/>
      <c r="B480" s="20"/>
      <c r="E480" s="20"/>
      <c r="F480" s="20"/>
      <c r="G480" s="20"/>
      <c r="H480" s="20"/>
      <c r="I480" s="20"/>
      <c r="J480" s="20"/>
      <c r="K480" s="20"/>
    </row>
    <row r="481" spans="1:11" ht="14.25">
      <c r="A481" s="20"/>
      <c r="B481" s="20"/>
      <c r="E481" s="20"/>
      <c r="F481" s="20"/>
      <c r="G481" s="20"/>
      <c r="H481" s="20"/>
      <c r="I481" s="20"/>
      <c r="J481" s="20"/>
      <c r="K481" s="20"/>
    </row>
    <row r="482" spans="1:11" ht="14.25">
      <c r="A482" s="20"/>
      <c r="B482" s="20"/>
      <c r="E482" s="20"/>
      <c r="F482" s="20"/>
      <c r="G482" s="20"/>
      <c r="H482" s="20"/>
      <c r="I482" s="20"/>
      <c r="J482" s="20"/>
      <c r="K482" s="20"/>
    </row>
    <row r="483" spans="1:11" ht="14.25">
      <c r="A483" s="20"/>
      <c r="B483" s="20"/>
      <c r="E483" s="20"/>
      <c r="F483" s="20"/>
      <c r="G483" s="20"/>
      <c r="H483" s="20"/>
      <c r="I483" s="20"/>
      <c r="J483" s="20"/>
      <c r="K483" s="20"/>
    </row>
    <row r="484" spans="1:11" ht="14.25">
      <c r="A484" s="20"/>
      <c r="B484" s="20"/>
      <c r="E484" s="20"/>
      <c r="F484" s="20"/>
      <c r="G484" s="20"/>
      <c r="H484" s="20"/>
      <c r="I484" s="20"/>
      <c r="J484" s="20"/>
      <c r="K484" s="20"/>
    </row>
    <row r="485" spans="1:11" ht="14.25">
      <c r="A485" s="20"/>
      <c r="B485" s="20"/>
      <c r="E485" s="20"/>
      <c r="F485" s="20"/>
      <c r="G485" s="20"/>
      <c r="H485" s="20"/>
      <c r="I485" s="20"/>
      <c r="J485" s="20"/>
      <c r="K485" s="20"/>
    </row>
    <row r="486" spans="1:11" ht="14.25">
      <c r="A486" s="20"/>
      <c r="B486" s="20"/>
      <c r="E486" s="20"/>
      <c r="F486" s="20"/>
      <c r="G486" s="20"/>
      <c r="H486" s="20"/>
      <c r="I486" s="20"/>
      <c r="J486" s="20"/>
      <c r="K486" s="20"/>
    </row>
    <row r="487" spans="1:11" ht="14.25">
      <c r="A487" s="20"/>
      <c r="B487" s="20"/>
      <c r="E487" s="20"/>
      <c r="F487" s="20"/>
      <c r="G487" s="20"/>
      <c r="H487" s="20"/>
      <c r="I487" s="20"/>
      <c r="J487" s="20"/>
      <c r="K487" s="20"/>
    </row>
    <row r="488" spans="1:11" ht="14.25">
      <c r="A488" s="20"/>
      <c r="B488" s="20"/>
      <c r="E488" s="20"/>
      <c r="F488" s="20"/>
      <c r="G488" s="20"/>
      <c r="H488" s="20"/>
      <c r="I488" s="20"/>
      <c r="J488" s="20"/>
      <c r="K488" s="20"/>
    </row>
    <row r="489" spans="1:11" ht="14.25">
      <c r="A489" s="20"/>
      <c r="B489" s="20"/>
      <c r="E489" s="20"/>
      <c r="F489" s="20"/>
      <c r="G489" s="20"/>
      <c r="H489" s="20"/>
      <c r="I489" s="20"/>
      <c r="J489" s="20"/>
      <c r="K489" s="20"/>
    </row>
    <row r="490" spans="1:11" ht="14.25">
      <c r="A490" s="20"/>
      <c r="B490" s="20"/>
      <c r="E490" s="20"/>
      <c r="F490" s="20"/>
      <c r="G490" s="20"/>
      <c r="H490" s="20"/>
      <c r="I490" s="20"/>
      <c r="J490" s="20"/>
      <c r="K490" s="20"/>
    </row>
    <row r="491" spans="1:11" ht="14.25">
      <c r="A491" s="20"/>
      <c r="B491" s="20"/>
      <c r="E491" s="20"/>
      <c r="F491" s="20"/>
      <c r="G491" s="20"/>
      <c r="H491" s="20"/>
      <c r="I491" s="20"/>
      <c r="J491" s="20"/>
      <c r="K491" s="20"/>
    </row>
    <row r="492" spans="1:11" ht="14.25">
      <c r="A492" s="20"/>
      <c r="B492" s="20"/>
      <c r="E492" s="20"/>
      <c r="F492" s="20"/>
      <c r="G492" s="20"/>
      <c r="H492" s="20"/>
      <c r="I492" s="20"/>
      <c r="J492" s="20"/>
      <c r="K492" s="20"/>
    </row>
    <row r="493" spans="1:11" ht="14.25">
      <c r="A493" s="20"/>
      <c r="B493" s="20"/>
      <c r="E493" s="20"/>
      <c r="F493" s="20"/>
      <c r="G493" s="20"/>
      <c r="H493" s="20"/>
      <c r="I493" s="20"/>
      <c r="J493" s="20"/>
      <c r="K493" s="20"/>
    </row>
    <row r="494" spans="1:11" ht="14.25">
      <c r="A494" s="20"/>
      <c r="B494" s="20"/>
      <c r="E494" s="20"/>
      <c r="F494" s="20"/>
      <c r="G494" s="20"/>
      <c r="H494" s="20"/>
      <c r="I494" s="20"/>
      <c r="J494" s="20"/>
      <c r="K494" s="20"/>
    </row>
    <row r="495" spans="1:11" ht="14.25">
      <c r="A495" s="20"/>
      <c r="B495" s="20"/>
      <c r="E495" s="20"/>
      <c r="F495" s="20"/>
      <c r="G495" s="20"/>
      <c r="H495" s="20"/>
      <c r="I495" s="20"/>
      <c r="J495" s="20"/>
      <c r="K495" s="20"/>
    </row>
    <row r="496" spans="1:11" ht="14.25">
      <c r="A496" s="20"/>
      <c r="B496" s="20"/>
      <c r="E496" s="20"/>
      <c r="F496" s="20"/>
      <c r="G496" s="20"/>
      <c r="H496" s="20"/>
      <c r="I496" s="20"/>
      <c r="J496" s="20"/>
      <c r="K496" s="20"/>
    </row>
    <row r="497" spans="1:11" ht="14.25">
      <c r="A497" s="20"/>
      <c r="B497" s="20"/>
      <c r="E497" s="20"/>
      <c r="F497" s="20"/>
      <c r="G497" s="20"/>
      <c r="H497" s="20"/>
      <c r="I497" s="20"/>
      <c r="J497" s="20"/>
      <c r="K497" s="20"/>
    </row>
    <row r="498" spans="1:11" ht="14.25">
      <c r="A498" s="20"/>
      <c r="B498" s="20"/>
      <c r="E498" s="20"/>
      <c r="F498" s="20"/>
      <c r="G498" s="20"/>
      <c r="H498" s="20"/>
      <c r="I498" s="20"/>
      <c r="J498" s="20"/>
      <c r="K498" s="20"/>
    </row>
    <row r="499" spans="1:11" ht="14.25">
      <c r="A499" s="20"/>
      <c r="B499" s="20"/>
      <c r="E499" s="20"/>
      <c r="F499" s="20"/>
      <c r="G499" s="20"/>
      <c r="H499" s="20"/>
      <c r="I499" s="20"/>
      <c r="J499" s="20"/>
      <c r="K499" s="20"/>
    </row>
    <row r="500" spans="1:11" ht="14.25">
      <c r="A500" s="20"/>
      <c r="B500" s="20"/>
      <c r="E500" s="20"/>
      <c r="F500" s="20"/>
      <c r="G500" s="20"/>
      <c r="H500" s="20"/>
      <c r="I500" s="20"/>
      <c r="J500" s="20"/>
      <c r="K500" s="20"/>
    </row>
    <row r="501" spans="1:11" ht="14.25">
      <c r="A501" s="20"/>
      <c r="B501" s="20"/>
      <c r="E501" s="20"/>
      <c r="F501" s="20"/>
      <c r="G501" s="20"/>
      <c r="H501" s="20"/>
      <c r="I501" s="20"/>
      <c r="J501" s="20"/>
      <c r="K501" s="20"/>
    </row>
    <row r="502" spans="1:11" ht="14.25">
      <c r="A502" s="20"/>
      <c r="B502" s="20"/>
      <c r="E502" s="20"/>
      <c r="F502" s="20"/>
      <c r="G502" s="20"/>
      <c r="H502" s="20"/>
      <c r="I502" s="20"/>
      <c r="J502" s="20"/>
      <c r="K502" s="20"/>
    </row>
    <row r="503" spans="1:11" ht="14.25">
      <c r="A503" s="20"/>
      <c r="B503" s="20"/>
      <c r="E503" s="20"/>
      <c r="F503" s="20"/>
      <c r="G503" s="20"/>
      <c r="H503" s="20"/>
      <c r="I503" s="20"/>
      <c r="J503" s="20"/>
      <c r="K503" s="20"/>
    </row>
    <row r="504" spans="1:11" ht="14.25">
      <c r="A504" s="20"/>
      <c r="B504" s="20"/>
      <c r="E504" s="20"/>
      <c r="F504" s="20"/>
      <c r="G504" s="20"/>
      <c r="H504" s="20"/>
      <c r="I504" s="20"/>
      <c r="J504" s="20"/>
      <c r="K504" s="20"/>
    </row>
    <row r="505" spans="1:11" ht="14.25">
      <c r="A505" s="20"/>
      <c r="B505" s="20"/>
      <c r="E505" s="20"/>
      <c r="F505" s="20"/>
      <c r="G505" s="20"/>
      <c r="H505" s="20"/>
      <c r="I505" s="20"/>
      <c r="J505" s="20"/>
      <c r="K505" s="20"/>
    </row>
    <row r="506" spans="1:11" ht="14.25">
      <c r="A506" s="20"/>
      <c r="B506" s="20"/>
      <c r="E506" s="20"/>
      <c r="F506" s="20"/>
      <c r="G506" s="20"/>
      <c r="H506" s="20"/>
      <c r="I506" s="20"/>
      <c r="J506" s="20"/>
      <c r="K506" s="20"/>
    </row>
    <row r="507" spans="1:11" ht="14.25">
      <c r="A507" s="20"/>
      <c r="B507" s="20"/>
      <c r="E507" s="20"/>
      <c r="F507" s="20"/>
      <c r="G507" s="20"/>
      <c r="H507" s="20"/>
      <c r="I507" s="20"/>
      <c r="J507" s="20"/>
      <c r="K507" s="20"/>
    </row>
    <row r="508" spans="1:11" ht="14.25">
      <c r="A508" s="20"/>
      <c r="B508" s="20"/>
      <c r="E508" s="20"/>
      <c r="F508" s="20"/>
      <c r="G508" s="20"/>
      <c r="H508" s="20"/>
      <c r="I508" s="20"/>
      <c r="J508" s="20"/>
      <c r="K508" s="20"/>
    </row>
    <row r="509" spans="1:11" ht="14.25">
      <c r="A509" s="20"/>
      <c r="B509" s="20"/>
      <c r="E509" s="20"/>
      <c r="F509" s="20"/>
      <c r="G509" s="20"/>
      <c r="H509" s="20"/>
      <c r="I509" s="20"/>
      <c r="J509" s="20"/>
      <c r="K509" s="20"/>
    </row>
    <row r="510" spans="1:11" ht="14.25">
      <c r="A510" s="20"/>
      <c r="B510" s="20"/>
      <c r="E510" s="20"/>
      <c r="F510" s="20"/>
      <c r="G510" s="20"/>
      <c r="H510" s="20"/>
      <c r="I510" s="20"/>
      <c r="J510" s="20"/>
      <c r="K510" s="20"/>
    </row>
    <row r="511" spans="1:11" ht="14.25">
      <c r="A511" s="20"/>
      <c r="B511" s="20"/>
      <c r="E511" s="20"/>
      <c r="F511" s="20"/>
      <c r="G511" s="20"/>
      <c r="H511" s="20"/>
      <c r="I511" s="20"/>
      <c r="J511" s="20"/>
      <c r="K511" s="20"/>
    </row>
    <row r="512" spans="1:11" ht="14.25">
      <c r="A512" s="20"/>
      <c r="B512" s="20"/>
      <c r="E512" s="20"/>
      <c r="F512" s="20"/>
      <c r="G512" s="20"/>
      <c r="H512" s="20"/>
      <c r="I512" s="20"/>
      <c r="J512" s="20"/>
      <c r="K512" s="20"/>
    </row>
    <row r="513" spans="1:11" ht="14.25">
      <c r="A513" s="20"/>
      <c r="B513" s="20"/>
      <c r="E513" s="20"/>
      <c r="F513" s="20"/>
      <c r="G513" s="20"/>
      <c r="H513" s="20"/>
      <c r="I513" s="20"/>
      <c r="J513" s="20"/>
      <c r="K513" s="20"/>
    </row>
    <row r="514" spans="1:11" ht="14.25">
      <c r="A514" s="20"/>
      <c r="B514" s="20"/>
      <c r="E514" s="20"/>
      <c r="F514" s="20"/>
      <c r="G514" s="20"/>
      <c r="H514" s="20"/>
      <c r="I514" s="20"/>
      <c r="J514" s="20"/>
      <c r="K514" s="20"/>
    </row>
    <row r="515" spans="1:11" ht="14.25">
      <c r="A515" s="20"/>
      <c r="B515" s="20"/>
      <c r="E515" s="20"/>
      <c r="F515" s="20"/>
      <c r="G515" s="20"/>
      <c r="H515" s="20"/>
      <c r="I515" s="20"/>
      <c r="J515" s="20"/>
      <c r="K515" s="20"/>
    </row>
    <row r="516" spans="1:11" ht="14.25">
      <c r="A516" s="20"/>
      <c r="B516" s="20"/>
      <c r="E516" s="20"/>
      <c r="F516" s="20"/>
      <c r="G516" s="20"/>
      <c r="H516" s="20"/>
      <c r="I516" s="20"/>
      <c r="J516" s="20"/>
      <c r="K516" s="20"/>
    </row>
    <row r="517" spans="1:11" ht="14.25">
      <c r="A517" s="20"/>
      <c r="B517" s="20"/>
      <c r="E517" s="20"/>
      <c r="F517" s="20"/>
      <c r="G517" s="20"/>
      <c r="H517" s="20"/>
      <c r="I517" s="20"/>
      <c r="J517" s="20"/>
      <c r="K517" s="20"/>
    </row>
    <row r="518" spans="1:11" ht="14.25">
      <c r="A518" s="20"/>
      <c r="B518" s="20"/>
      <c r="E518" s="20"/>
      <c r="F518" s="20"/>
      <c r="G518" s="20"/>
      <c r="H518" s="20"/>
      <c r="I518" s="20"/>
      <c r="J518" s="20"/>
      <c r="K518" s="20"/>
    </row>
    <row r="519" spans="1:11" ht="14.25">
      <c r="A519" s="20"/>
      <c r="B519" s="20"/>
      <c r="E519" s="20"/>
      <c r="F519" s="20"/>
      <c r="G519" s="20"/>
      <c r="H519" s="20"/>
      <c r="I519" s="20"/>
      <c r="J519" s="20"/>
      <c r="K519" s="20"/>
    </row>
    <row r="520" spans="1:11" ht="14.25">
      <c r="A520" s="20"/>
      <c r="B520" s="20"/>
      <c r="E520" s="20"/>
      <c r="F520" s="20"/>
      <c r="G520" s="20"/>
      <c r="H520" s="20"/>
      <c r="I520" s="20"/>
      <c r="J520" s="20"/>
      <c r="K520" s="20"/>
    </row>
    <row r="521" spans="1:11" ht="14.25">
      <c r="A521" s="20"/>
      <c r="B521" s="20"/>
      <c r="E521" s="20"/>
      <c r="F521" s="20"/>
      <c r="G521" s="20"/>
      <c r="H521" s="20"/>
      <c r="I521" s="20"/>
      <c r="J521" s="20"/>
      <c r="K521" s="20"/>
    </row>
    <row r="522" spans="1:11" ht="14.25">
      <c r="A522" s="20"/>
      <c r="B522" s="20"/>
      <c r="E522" s="20"/>
      <c r="F522" s="20"/>
      <c r="G522" s="20"/>
      <c r="H522" s="20"/>
      <c r="I522" s="20"/>
      <c r="J522" s="20"/>
      <c r="K522" s="20"/>
    </row>
    <row r="523" spans="1:11" ht="14.25">
      <c r="A523" s="20"/>
      <c r="B523" s="20"/>
      <c r="E523" s="20"/>
      <c r="F523" s="20"/>
      <c r="G523" s="20"/>
      <c r="H523" s="20"/>
      <c r="I523" s="20"/>
      <c r="J523" s="20"/>
      <c r="K523" s="20"/>
    </row>
    <row r="524" spans="1:11" ht="14.25">
      <c r="A524" s="20"/>
      <c r="B524" s="20"/>
      <c r="E524" s="20"/>
      <c r="F524" s="20"/>
      <c r="G524" s="20"/>
      <c r="H524" s="20"/>
      <c r="I524" s="20"/>
      <c r="J524" s="20"/>
      <c r="K524" s="20"/>
    </row>
    <row r="525" spans="1:11" ht="14.25">
      <c r="A525" s="20"/>
      <c r="B525" s="20"/>
      <c r="E525" s="20"/>
      <c r="F525" s="20"/>
      <c r="G525" s="20"/>
      <c r="H525" s="20"/>
      <c r="I525" s="20"/>
      <c r="J525" s="20"/>
      <c r="K525" s="20"/>
    </row>
    <row r="526" spans="1:11" ht="14.25">
      <c r="A526" s="20"/>
      <c r="B526" s="20"/>
      <c r="E526" s="20"/>
      <c r="F526" s="20"/>
      <c r="G526" s="20"/>
      <c r="H526" s="20"/>
      <c r="I526" s="20"/>
      <c r="J526" s="20"/>
      <c r="K526" s="20"/>
    </row>
    <row r="527" spans="1:11" ht="14.25">
      <c r="A527" s="20"/>
      <c r="B527" s="20"/>
      <c r="E527" s="20"/>
      <c r="F527" s="20"/>
      <c r="G527" s="20"/>
      <c r="H527" s="20"/>
      <c r="I527" s="20"/>
      <c r="J527" s="20"/>
      <c r="K527" s="20"/>
    </row>
    <row r="528" spans="1:11" ht="14.25">
      <c r="A528" s="20"/>
      <c r="B528" s="20"/>
      <c r="E528" s="20"/>
      <c r="F528" s="20"/>
      <c r="G528" s="20"/>
      <c r="H528" s="20"/>
      <c r="I528" s="20"/>
      <c r="J528" s="20"/>
      <c r="K528" s="20"/>
    </row>
    <row r="529" spans="1:11" ht="14.25">
      <c r="A529" s="20"/>
      <c r="B529" s="20"/>
      <c r="E529" s="20"/>
      <c r="F529" s="20"/>
      <c r="G529" s="20"/>
      <c r="H529" s="20"/>
      <c r="I529" s="20"/>
      <c r="J529" s="20"/>
      <c r="K529" s="20"/>
    </row>
    <row r="530" spans="1:11" ht="14.25">
      <c r="A530" s="20"/>
      <c r="B530" s="20"/>
      <c r="E530" s="20"/>
      <c r="F530" s="20"/>
      <c r="G530" s="20"/>
      <c r="H530" s="20"/>
      <c r="I530" s="20"/>
      <c r="J530" s="20"/>
      <c r="K530" s="20"/>
    </row>
    <row r="531" spans="1:11" ht="14.25">
      <c r="A531" s="20"/>
      <c r="B531" s="20"/>
      <c r="E531" s="20"/>
      <c r="F531" s="20"/>
      <c r="G531" s="20"/>
      <c r="H531" s="20"/>
      <c r="I531" s="20"/>
      <c r="J531" s="20"/>
      <c r="K531" s="20"/>
    </row>
    <row r="532" spans="1:11" ht="14.25">
      <c r="A532" s="20"/>
      <c r="B532" s="20"/>
      <c r="E532" s="20"/>
      <c r="F532" s="20"/>
      <c r="G532" s="20"/>
      <c r="H532" s="20"/>
      <c r="I532" s="20"/>
      <c r="J532" s="20"/>
      <c r="K532" s="20"/>
    </row>
    <row r="533" spans="1:11" ht="14.25">
      <c r="A533" s="20"/>
      <c r="B533" s="20"/>
      <c r="E533" s="20"/>
      <c r="F533" s="20"/>
      <c r="G533" s="20"/>
      <c r="H533" s="20"/>
      <c r="I533" s="20"/>
      <c r="J533" s="20"/>
      <c r="K533" s="20"/>
    </row>
    <row r="534" spans="1:11" ht="14.25">
      <c r="A534" s="20"/>
      <c r="B534" s="20"/>
      <c r="E534" s="20"/>
      <c r="F534" s="20"/>
      <c r="G534" s="20"/>
      <c r="H534" s="20"/>
      <c r="I534" s="20"/>
      <c r="J534" s="20"/>
      <c r="K534" s="20"/>
    </row>
    <row r="535" spans="1:11" ht="14.25">
      <c r="A535" s="20"/>
      <c r="B535" s="20"/>
      <c r="E535" s="20"/>
      <c r="F535" s="20"/>
      <c r="G535" s="20"/>
      <c r="H535" s="20"/>
      <c r="I535" s="20"/>
      <c r="J535" s="20"/>
      <c r="K535" s="20"/>
    </row>
    <row r="536" spans="1:11" ht="14.25">
      <c r="A536" s="20"/>
      <c r="B536" s="20"/>
      <c r="E536" s="20"/>
      <c r="F536" s="20"/>
      <c r="G536" s="20"/>
      <c r="H536" s="20"/>
      <c r="I536" s="20"/>
      <c r="J536" s="20"/>
      <c r="K536" s="20"/>
    </row>
    <row r="537" spans="1:11" ht="14.25">
      <c r="A537" s="20"/>
      <c r="B537" s="20"/>
      <c r="E537" s="20"/>
      <c r="F537" s="20"/>
      <c r="G537" s="20"/>
      <c r="H537" s="20"/>
      <c r="I537" s="20"/>
      <c r="J537" s="20"/>
      <c r="K537" s="20"/>
    </row>
    <row r="538" spans="1:11" ht="14.25">
      <c r="A538" s="20"/>
      <c r="B538" s="20"/>
      <c r="E538" s="20"/>
      <c r="F538" s="20"/>
      <c r="G538" s="20"/>
      <c r="H538" s="20"/>
      <c r="I538" s="20"/>
      <c r="J538" s="20"/>
      <c r="K538" s="20"/>
    </row>
    <row r="539" spans="1:11" ht="14.25">
      <c r="A539" s="20"/>
      <c r="B539" s="20"/>
      <c r="E539" s="20"/>
      <c r="F539" s="20"/>
      <c r="G539" s="20"/>
      <c r="H539" s="20"/>
      <c r="I539" s="20"/>
      <c r="J539" s="20"/>
      <c r="K539" s="20"/>
    </row>
    <row r="540" spans="1:11" ht="14.25">
      <c r="A540" s="20"/>
      <c r="B540" s="20"/>
      <c r="E540" s="20"/>
      <c r="F540" s="20"/>
      <c r="G540" s="20"/>
      <c r="H540" s="20"/>
      <c r="I540" s="20"/>
      <c r="J540" s="20"/>
      <c r="K540" s="20"/>
    </row>
    <row r="541" spans="1:11" ht="14.25">
      <c r="A541" s="20"/>
      <c r="B541" s="20"/>
      <c r="E541" s="20"/>
      <c r="F541" s="20"/>
      <c r="G541" s="20"/>
      <c r="H541" s="20"/>
      <c r="I541" s="20"/>
      <c r="J541" s="20"/>
      <c r="K541" s="20"/>
    </row>
    <row r="542" spans="1:11" ht="14.25">
      <c r="A542" s="20"/>
      <c r="B542" s="20"/>
      <c r="E542" s="20"/>
      <c r="F542" s="20"/>
      <c r="G542" s="20"/>
      <c r="H542" s="20"/>
      <c r="I542" s="20"/>
      <c r="J542" s="20"/>
      <c r="K542" s="20"/>
    </row>
    <row r="543" spans="1:11" ht="14.25">
      <c r="A543" s="20"/>
      <c r="B543" s="20"/>
      <c r="E543" s="20"/>
      <c r="F543" s="20"/>
      <c r="G543" s="20"/>
      <c r="H543" s="20"/>
      <c r="I543" s="20"/>
      <c r="J543" s="20"/>
      <c r="K543" s="20"/>
    </row>
    <row r="544" spans="1:11" ht="14.25">
      <c r="A544" s="20"/>
      <c r="B544" s="20"/>
      <c r="E544" s="20"/>
      <c r="F544" s="20"/>
      <c r="G544" s="20"/>
      <c r="H544" s="20"/>
      <c r="I544" s="20"/>
      <c r="J544" s="20"/>
      <c r="K544" s="20"/>
    </row>
    <row r="545" spans="1:11" ht="14.25">
      <c r="A545" s="20"/>
      <c r="B545" s="20"/>
      <c r="E545" s="20"/>
      <c r="F545" s="20"/>
      <c r="G545" s="20"/>
      <c r="H545" s="20"/>
      <c r="I545" s="20"/>
      <c r="J545" s="20"/>
      <c r="K545" s="20"/>
    </row>
    <row r="546" spans="1:11" ht="14.25">
      <c r="A546" s="20"/>
      <c r="B546" s="20"/>
      <c r="E546" s="20"/>
      <c r="F546" s="20"/>
      <c r="G546" s="20"/>
      <c r="H546" s="20"/>
      <c r="I546" s="20"/>
      <c r="J546" s="20"/>
      <c r="K546" s="20"/>
    </row>
    <row r="547" spans="1:11" ht="14.25">
      <c r="A547" s="20"/>
      <c r="B547" s="20"/>
      <c r="E547" s="20"/>
      <c r="F547" s="20"/>
      <c r="G547" s="20"/>
      <c r="H547" s="20"/>
      <c r="I547" s="20"/>
      <c r="J547" s="20"/>
      <c r="K547" s="20"/>
    </row>
    <row r="548" spans="1:11" ht="14.25">
      <c r="A548" s="20"/>
      <c r="B548" s="20"/>
      <c r="E548" s="20"/>
      <c r="F548" s="20"/>
      <c r="G548" s="20"/>
      <c r="H548" s="20"/>
      <c r="I548" s="20"/>
      <c r="J548" s="20"/>
      <c r="K548" s="20"/>
    </row>
    <row r="549" spans="1:11" ht="14.25">
      <c r="A549" s="20"/>
      <c r="B549" s="20"/>
      <c r="E549" s="20"/>
      <c r="F549" s="20"/>
      <c r="G549" s="20"/>
      <c r="H549" s="20"/>
      <c r="I549" s="20"/>
      <c r="J549" s="20"/>
      <c r="K549" s="20"/>
    </row>
    <row r="550" spans="1:11" ht="14.25">
      <c r="A550" s="20"/>
      <c r="B550" s="20"/>
      <c r="E550" s="20"/>
      <c r="F550" s="20"/>
      <c r="G550" s="20"/>
      <c r="H550" s="20"/>
      <c r="I550" s="20"/>
      <c r="J550" s="20"/>
      <c r="K550" s="20"/>
    </row>
    <row r="551" spans="1:11" ht="14.25">
      <c r="A551" s="20"/>
      <c r="B551" s="20"/>
      <c r="E551" s="20"/>
      <c r="F551" s="20"/>
      <c r="G551" s="20"/>
      <c r="H551" s="20"/>
      <c r="I551" s="20"/>
      <c r="J551" s="20"/>
      <c r="K551" s="20"/>
    </row>
    <row r="552" spans="1:11" ht="14.25">
      <c r="A552" s="20"/>
      <c r="B552" s="20"/>
      <c r="E552" s="20"/>
      <c r="F552" s="20"/>
      <c r="G552" s="20"/>
      <c r="H552" s="20"/>
      <c r="I552" s="20"/>
      <c r="J552" s="20"/>
      <c r="K552" s="20"/>
    </row>
    <row r="553" spans="1:11" ht="14.25">
      <c r="A553" s="20"/>
      <c r="B553" s="20"/>
      <c r="E553" s="20"/>
      <c r="F553" s="20"/>
      <c r="G553" s="20"/>
      <c r="H553" s="20"/>
      <c r="I553" s="20"/>
      <c r="J553" s="20"/>
      <c r="K553" s="20"/>
    </row>
    <row r="554" spans="1:11" ht="14.25">
      <c r="A554" s="20"/>
      <c r="B554" s="20"/>
      <c r="E554" s="20"/>
      <c r="F554" s="20"/>
      <c r="G554" s="20"/>
      <c r="H554" s="20"/>
      <c r="I554" s="20"/>
      <c r="J554" s="20"/>
      <c r="K554" s="20"/>
    </row>
    <row r="555" spans="1:11" ht="14.25">
      <c r="A555" s="20"/>
      <c r="B555" s="20"/>
      <c r="E555" s="20"/>
      <c r="F555" s="20"/>
      <c r="G555" s="20"/>
      <c r="H555" s="20"/>
      <c r="I555" s="20"/>
      <c r="J555" s="20"/>
      <c r="K555" s="20"/>
    </row>
    <row r="556" spans="1:11" ht="14.25">
      <c r="A556" s="20"/>
      <c r="B556" s="20"/>
      <c r="E556" s="20"/>
      <c r="F556" s="20"/>
      <c r="G556" s="20"/>
      <c r="H556" s="20"/>
      <c r="I556" s="20"/>
      <c r="J556" s="20"/>
      <c r="K556" s="20"/>
    </row>
    <row r="557" spans="1:11" ht="14.25">
      <c r="A557" s="20"/>
      <c r="B557" s="20"/>
      <c r="E557" s="20"/>
      <c r="F557" s="20"/>
      <c r="G557" s="20"/>
      <c r="H557" s="20"/>
      <c r="I557" s="20"/>
      <c r="J557" s="20"/>
      <c r="K557" s="20"/>
    </row>
    <row r="558" spans="1:11" ht="14.25">
      <c r="A558" s="20"/>
      <c r="B558" s="20"/>
      <c r="E558" s="20"/>
      <c r="F558" s="20"/>
      <c r="G558" s="20"/>
      <c r="H558" s="20"/>
      <c r="I558" s="20"/>
      <c r="J558" s="20"/>
      <c r="K558" s="20"/>
    </row>
    <row r="559" spans="1:11" ht="14.25">
      <c r="A559" s="20"/>
      <c r="B559" s="20"/>
      <c r="E559" s="20"/>
      <c r="F559" s="20"/>
      <c r="G559" s="20"/>
      <c r="H559" s="20"/>
      <c r="I559" s="20"/>
      <c r="J559" s="20"/>
      <c r="K559" s="20"/>
    </row>
    <row r="560" spans="1:11" ht="14.25">
      <c r="A560" s="20"/>
      <c r="B560" s="20"/>
      <c r="E560" s="20"/>
      <c r="F560" s="20"/>
      <c r="G560" s="20"/>
      <c r="H560" s="20"/>
      <c r="I560" s="20"/>
      <c r="J560" s="20"/>
      <c r="K560" s="20"/>
    </row>
    <row r="561" spans="1:11" ht="14.25">
      <c r="A561" s="20"/>
      <c r="B561" s="20"/>
      <c r="E561" s="20"/>
      <c r="F561" s="20"/>
      <c r="G561" s="20"/>
      <c r="H561" s="20"/>
      <c r="I561" s="20"/>
      <c r="J561" s="20"/>
      <c r="K561" s="20"/>
    </row>
    <row r="562" spans="1:11" ht="14.25">
      <c r="A562" s="20"/>
      <c r="B562" s="20"/>
      <c r="E562" s="20"/>
      <c r="F562" s="20"/>
      <c r="G562" s="20"/>
      <c r="H562" s="20"/>
      <c r="I562" s="20"/>
      <c r="J562" s="20"/>
      <c r="K562" s="20"/>
    </row>
    <row r="563" spans="1:11" ht="14.25">
      <c r="A563" s="20"/>
      <c r="B563" s="20"/>
      <c r="E563" s="20"/>
      <c r="F563" s="20"/>
      <c r="G563" s="20"/>
      <c r="H563" s="20"/>
      <c r="I563" s="20"/>
      <c r="J563" s="20"/>
      <c r="K563" s="20"/>
    </row>
    <row r="564" spans="1:11" ht="14.25">
      <c r="A564" s="20"/>
      <c r="B564" s="20"/>
      <c r="E564" s="20"/>
      <c r="F564" s="20"/>
      <c r="G564" s="20"/>
      <c r="H564" s="20"/>
      <c r="I564" s="20"/>
      <c r="J564" s="20"/>
      <c r="K564" s="20"/>
    </row>
    <row r="565" spans="1:11" ht="14.25">
      <c r="A565" s="20"/>
      <c r="B565" s="20"/>
      <c r="E565" s="20"/>
      <c r="F565" s="20"/>
      <c r="G565" s="20"/>
      <c r="H565" s="20"/>
      <c r="I565" s="20"/>
      <c r="J565" s="20"/>
      <c r="K565" s="20"/>
    </row>
    <row r="566" spans="1:11" ht="14.25">
      <c r="A566" s="20"/>
      <c r="B566" s="20"/>
      <c r="E566" s="20"/>
      <c r="F566" s="20"/>
      <c r="G566" s="20"/>
      <c r="H566" s="20"/>
      <c r="I566" s="20"/>
      <c r="J566" s="20"/>
      <c r="K566" s="20"/>
    </row>
    <row r="567" spans="1:11" ht="14.25">
      <c r="A567" s="20"/>
      <c r="B567" s="20"/>
      <c r="E567" s="20"/>
      <c r="F567" s="20"/>
      <c r="G567" s="20"/>
      <c r="H567" s="20"/>
      <c r="I567" s="20"/>
      <c r="J567" s="20"/>
      <c r="K567" s="20"/>
    </row>
    <row r="568" spans="1:11" ht="14.25">
      <c r="A568" s="20"/>
      <c r="B568" s="20"/>
      <c r="E568" s="20"/>
      <c r="F568" s="20"/>
      <c r="G568" s="20"/>
      <c r="H568" s="20"/>
      <c r="I568" s="20"/>
      <c r="J568" s="20"/>
      <c r="K568" s="20"/>
    </row>
    <row r="569" spans="1:11" ht="14.25">
      <c r="A569" s="20"/>
      <c r="B569" s="20"/>
      <c r="E569" s="20"/>
      <c r="F569" s="20"/>
      <c r="G569" s="20"/>
      <c r="H569" s="20"/>
      <c r="I569" s="20"/>
      <c r="J569" s="20"/>
      <c r="K569" s="20"/>
    </row>
    <row r="570" spans="1:11" ht="14.25">
      <c r="A570" s="20"/>
      <c r="B570" s="20"/>
      <c r="E570" s="20"/>
      <c r="F570" s="20"/>
      <c r="G570" s="20"/>
      <c r="H570" s="20"/>
      <c r="I570" s="20"/>
      <c r="J570" s="20"/>
      <c r="K570" s="20"/>
    </row>
    <row r="571" spans="1:11" ht="14.25">
      <c r="A571" s="20"/>
      <c r="B571" s="20"/>
      <c r="E571" s="20"/>
      <c r="F571" s="20"/>
      <c r="G571" s="20"/>
      <c r="H571" s="20"/>
      <c r="I571" s="20"/>
      <c r="J571" s="20"/>
      <c r="K571" s="20"/>
    </row>
    <row r="572" spans="1:11" ht="14.25">
      <c r="A572" s="20"/>
      <c r="B572" s="20"/>
      <c r="E572" s="20"/>
      <c r="F572" s="20"/>
      <c r="G572" s="20"/>
      <c r="H572" s="20"/>
      <c r="I572" s="20"/>
      <c r="J572" s="20"/>
      <c r="K572" s="20"/>
    </row>
    <row r="573" spans="1:11" ht="14.25">
      <c r="A573" s="20"/>
      <c r="B573" s="20"/>
      <c r="E573" s="20"/>
      <c r="F573" s="20"/>
      <c r="G573" s="20"/>
      <c r="H573" s="20"/>
      <c r="I573" s="20"/>
      <c r="J573" s="20"/>
      <c r="K573" s="20"/>
    </row>
    <row r="574" spans="1:11" ht="14.25">
      <c r="A574" s="20"/>
      <c r="B574" s="20"/>
      <c r="E574" s="20"/>
      <c r="F574" s="20"/>
      <c r="G574" s="20"/>
      <c r="H574" s="20"/>
      <c r="I574" s="20"/>
      <c r="J574" s="20"/>
      <c r="K574" s="20"/>
    </row>
    <row r="575" spans="1:11" ht="14.25">
      <c r="A575" s="20"/>
      <c r="B575" s="20"/>
      <c r="E575" s="20"/>
      <c r="F575" s="20"/>
      <c r="G575" s="20"/>
      <c r="H575" s="20"/>
      <c r="I575" s="20"/>
      <c r="J575" s="20"/>
      <c r="K575" s="20"/>
    </row>
    <row r="576" spans="1:11" ht="14.25">
      <c r="A576" s="20"/>
      <c r="B576" s="20"/>
      <c r="E576" s="20"/>
      <c r="F576" s="20"/>
      <c r="G576" s="20"/>
      <c r="H576" s="20"/>
      <c r="I576" s="20"/>
      <c r="J576" s="20"/>
      <c r="K576" s="20"/>
    </row>
    <row r="577" spans="1:11" ht="14.25">
      <c r="A577" s="20"/>
      <c r="B577" s="20"/>
      <c r="E577" s="20"/>
      <c r="F577" s="20"/>
      <c r="G577" s="20"/>
      <c r="H577" s="20"/>
      <c r="I577" s="20"/>
      <c r="J577" s="20"/>
      <c r="K577" s="20"/>
    </row>
    <row r="578" spans="1:11" ht="14.25">
      <c r="A578" s="20"/>
      <c r="B578" s="20"/>
      <c r="E578" s="20"/>
      <c r="F578" s="20"/>
      <c r="G578" s="20"/>
      <c r="H578" s="20"/>
      <c r="I578" s="20"/>
      <c r="J578" s="20"/>
      <c r="K578" s="20"/>
    </row>
    <row r="579" spans="1:11" ht="14.25">
      <c r="A579" s="20"/>
      <c r="B579" s="20"/>
      <c r="E579" s="20"/>
      <c r="F579" s="20"/>
      <c r="G579" s="20"/>
      <c r="H579" s="20"/>
      <c r="I579" s="20"/>
      <c r="J579" s="20"/>
      <c r="K579" s="20"/>
    </row>
    <row r="580" spans="1:11" ht="14.25">
      <c r="A580" s="20"/>
      <c r="B580" s="20"/>
      <c r="E580" s="20"/>
      <c r="F580" s="20"/>
      <c r="G580" s="20"/>
      <c r="H580" s="20"/>
      <c r="I580" s="20"/>
      <c r="J580" s="20"/>
      <c r="K580" s="20"/>
    </row>
    <row r="581" spans="1:11" ht="14.25">
      <c r="A581" s="20"/>
      <c r="B581" s="20"/>
      <c r="E581" s="20"/>
      <c r="F581" s="20"/>
      <c r="G581" s="20"/>
      <c r="H581" s="20"/>
      <c r="I581" s="20"/>
      <c r="J581" s="20"/>
      <c r="K581" s="20"/>
    </row>
    <row r="582" spans="1:11" ht="14.25">
      <c r="A582" s="20"/>
      <c r="B582" s="20"/>
      <c r="E582" s="20"/>
      <c r="F582" s="20"/>
      <c r="G582" s="20"/>
      <c r="H582" s="20"/>
      <c r="I582" s="20"/>
      <c r="J582" s="20"/>
      <c r="K582" s="20"/>
    </row>
    <row r="583" spans="1:11" ht="14.25">
      <c r="A583" s="20"/>
      <c r="B583" s="20"/>
      <c r="E583" s="20"/>
      <c r="F583" s="20"/>
      <c r="G583" s="20"/>
      <c r="H583" s="20"/>
      <c r="I583" s="20"/>
      <c r="J583" s="20"/>
      <c r="K583" s="20"/>
    </row>
    <row r="584" spans="1:11" ht="14.25">
      <c r="A584" s="20"/>
      <c r="B584" s="20"/>
      <c r="E584" s="20"/>
      <c r="F584" s="20"/>
      <c r="G584" s="20"/>
      <c r="H584" s="20"/>
      <c r="I584" s="20"/>
      <c r="J584" s="20"/>
      <c r="K584" s="20"/>
    </row>
    <row r="585" spans="1:11" ht="14.25">
      <c r="A585" s="20"/>
      <c r="B585" s="20"/>
      <c r="E585" s="20"/>
      <c r="F585" s="20"/>
      <c r="G585" s="20"/>
      <c r="H585" s="20"/>
      <c r="I585" s="20"/>
      <c r="J585" s="20"/>
      <c r="K585" s="20"/>
    </row>
    <row r="586" spans="1:11" ht="14.25">
      <c r="A586" s="20"/>
      <c r="B586" s="20"/>
      <c r="E586" s="20"/>
      <c r="F586" s="20"/>
      <c r="G586" s="20"/>
      <c r="H586" s="20"/>
      <c r="I586" s="20"/>
      <c r="J586" s="20"/>
      <c r="K586" s="20"/>
    </row>
    <row r="587" spans="1:11" ht="14.25">
      <c r="A587" s="20"/>
      <c r="B587" s="20"/>
      <c r="E587" s="20"/>
      <c r="F587" s="20"/>
      <c r="G587" s="20"/>
      <c r="H587" s="20"/>
      <c r="I587" s="20"/>
      <c r="J587" s="20"/>
      <c r="K587" s="20"/>
    </row>
    <row r="588" spans="1:11" ht="14.25">
      <c r="A588" s="20"/>
      <c r="B588" s="20"/>
      <c r="E588" s="20"/>
      <c r="F588" s="20"/>
      <c r="G588" s="20"/>
      <c r="H588" s="20"/>
      <c r="I588" s="20"/>
      <c r="J588" s="20"/>
      <c r="K588" s="20"/>
    </row>
    <row r="589" spans="1:11" ht="14.25">
      <c r="A589" s="20"/>
      <c r="B589" s="20"/>
      <c r="E589" s="20"/>
      <c r="F589" s="20"/>
      <c r="G589" s="20"/>
      <c r="H589" s="20"/>
      <c r="I589" s="20"/>
      <c r="J589" s="20"/>
      <c r="K589" s="20"/>
    </row>
    <row r="590" spans="1:11" ht="14.25">
      <c r="A590" s="20"/>
      <c r="B590" s="20"/>
      <c r="E590" s="20"/>
      <c r="F590" s="20"/>
      <c r="G590" s="20"/>
      <c r="H590" s="20"/>
      <c r="I590" s="20"/>
      <c r="J590" s="20"/>
      <c r="K590" s="20"/>
    </row>
    <row r="591" spans="1:11" ht="14.25">
      <c r="A591" s="20"/>
      <c r="B591" s="20"/>
      <c r="E591" s="20"/>
      <c r="F591" s="20"/>
      <c r="G591" s="20"/>
      <c r="H591" s="20"/>
      <c r="I591" s="20"/>
      <c r="J591" s="20"/>
      <c r="K591" s="20"/>
    </row>
    <row r="592" spans="1:11" ht="14.25">
      <c r="A592" s="20"/>
      <c r="B592" s="20"/>
      <c r="E592" s="20"/>
      <c r="F592" s="20"/>
      <c r="G592" s="20"/>
      <c r="H592" s="20"/>
      <c r="I592" s="20"/>
      <c r="J592" s="20"/>
      <c r="K592" s="20"/>
    </row>
    <row r="593" spans="1:11" ht="14.25">
      <c r="A593" s="20"/>
      <c r="B593" s="20"/>
      <c r="E593" s="20"/>
      <c r="F593" s="20"/>
      <c r="G593" s="20"/>
      <c r="H593" s="20"/>
      <c r="I593" s="20"/>
      <c r="J593" s="20"/>
      <c r="K593" s="20"/>
    </row>
    <row r="594" spans="1:11" ht="14.25">
      <c r="A594" s="20"/>
      <c r="B594" s="20"/>
      <c r="E594" s="20"/>
      <c r="F594" s="20"/>
      <c r="G594" s="20"/>
      <c r="H594" s="20"/>
      <c r="I594" s="20"/>
      <c r="J594" s="20"/>
      <c r="K594" s="20"/>
    </row>
    <row r="595" spans="1:11" ht="14.25">
      <c r="A595" s="20"/>
      <c r="B595" s="20"/>
      <c r="E595" s="20"/>
      <c r="F595" s="20"/>
      <c r="G595" s="20"/>
      <c r="H595" s="20"/>
      <c r="I595" s="20"/>
      <c r="J595" s="20"/>
      <c r="K595" s="20"/>
    </row>
    <row r="596" spans="1:11" ht="14.25">
      <c r="A596" s="20"/>
      <c r="B596" s="20"/>
      <c r="E596" s="20"/>
      <c r="F596" s="20"/>
      <c r="G596" s="20"/>
      <c r="H596" s="20"/>
      <c r="I596" s="20"/>
      <c r="J596" s="20"/>
      <c r="K596" s="20"/>
    </row>
    <row r="597" spans="1:11" ht="14.25">
      <c r="A597" s="20"/>
      <c r="B597" s="20"/>
      <c r="E597" s="20"/>
      <c r="F597" s="20"/>
      <c r="G597" s="20"/>
      <c r="H597" s="20"/>
      <c r="I597" s="20"/>
      <c r="J597" s="20"/>
      <c r="K597" s="20"/>
    </row>
    <row r="598" spans="1:11" ht="14.25">
      <c r="A598" s="20"/>
      <c r="B598" s="20"/>
      <c r="E598" s="20"/>
      <c r="F598" s="20"/>
      <c r="G598" s="20"/>
      <c r="H598" s="20"/>
      <c r="I598" s="20"/>
      <c r="J598" s="20"/>
      <c r="K598" s="20"/>
    </row>
    <row r="599" spans="1:11" ht="14.25">
      <c r="A599" s="20"/>
      <c r="B599" s="20"/>
      <c r="E599" s="20"/>
      <c r="F599" s="20"/>
      <c r="G599" s="20"/>
      <c r="H599" s="20"/>
      <c r="I599" s="20"/>
      <c r="J599" s="20"/>
      <c r="K599" s="20"/>
    </row>
    <row r="600" spans="1:11" ht="14.25">
      <c r="A600" s="20"/>
      <c r="B600" s="20"/>
      <c r="E600" s="20"/>
      <c r="F600" s="20"/>
      <c r="G600" s="20"/>
      <c r="H600" s="20"/>
      <c r="I600" s="20"/>
      <c r="J600" s="20"/>
      <c r="K600" s="20"/>
    </row>
    <row r="601" spans="1:11" ht="14.25">
      <c r="A601" s="20"/>
      <c r="B601" s="20"/>
      <c r="E601" s="20"/>
      <c r="F601" s="20"/>
      <c r="G601" s="20"/>
      <c r="H601" s="20"/>
      <c r="I601" s="20"/>
      <c r="J601" s="20"/>
      <c r="K601" s="20"/>
    </row>
    <row r="602" spans="1:11" ht="14.25">
      <c r="A602" s="20"/>
      <c r="B602" s="20"/>
      <c r="E602" s="20"/>
      <c r="F602" s="20"/>
      <c r="G602" s="20"/>
      <c r="H602" s="20"/>
      <c r="I602" s="20"/>
      <c r="J602" s="20"/>
      <c r="K602" s="20"/>
    </row>
    <row r="603" spans="1:11" ht="14.25">
      <c r="A603" s="20"/>
      <c r="B603" s="20"/>
      <c r="E603" s="20"/>
      <c r="F603" s="20"/>
      <c r="G603" s="20"/>
      <c r="H603" s="20"/>
      <c r="I603" s="20"/>
      <c r="J603" s="20"/>
      <c r="K603" s="20"/>
    </row>
    <row r="604" spans="1:11" ht="14.25">
      <c r="A604" s="20"/>
      <c r="B604" s="20"/>
      <c r="E604" s="20"/>
      <c r="F604" s="20"/>
      <c r="G604" s="20"/>
      <c r="H604" s="20"/>
      <c r="I604" s="20"/>
      <c r="J604" s="20"/>
      <c r="K604" s="20"/>
    </row>
    <row r="605" spans="1:11" ht="14.25">
      <c r="A605" s="20"/>
      <c r="B605" s="20"/>
      <c r="E605" s="20"/>
      <c r="F605" s="20"/>
      <c r="G605" s="20"/>
      <c r="H605" s="20"/>
      <c r="I605" s="20"/>
      <c r="J605" s="20"/>
      <c r="K605" s="20"/>
    </row>
    <row r="606" spans="1:11" ht="14.25">
      <c r="A606" s="20"/>
      <c r="B606" s="20"/>
      <c r="E606" s="20"/>
      <c r="F606" s="20"/>
      <c r="G606" s="20"/>
      <c r="H606" s="20"/>
      <c r="I606" s="20"/>
      <c r="J606" s="20"/>
      <c r="K606" s="20"/>
    </row>
    <row r="607" spans="1:11" ht="14.25">
      <c r="A607" s="20"/>
      <c r="B607" s="20"/>
      <c r="E607" s="20"/>
      <c r="F607" s="20"/>
      <c r="G607" s="20"/>
      <c r="H607" s="20"/>
      <c r="I607" s="20"/>
      <c r="J607" s="20"/>
      <c r="K607" s="20"/>
    </row>
    <row r="608" spans="1:11" ht="14.25">
      <c r="A608" s="20"/>
      <c r="B608" s="20"/>
      <c r="E608" s="20"/>
      <c r="F608" s="20"/>
      <c r="G608" s="20"/>
      <c r="H608" s="20"/>
      <c r="I608" s="20"/>
      <c r="J608" s="20"/>
      <c r="K608" s="20"/>
    </row>
    <row r="609" spans="1:11" ht="14.25">
      <c r="A609" s="20"/>
      <c r="B609" s="20"/>
      <c r="E609" s="20"/>
      <c r="F609" s="20"/>
      <c r="G609" s="20"/>
      <c r="H609" s="20"/>
      <c r="I609" s="20"/>
      <c r="J609" s="20"/>
      <c r="K609" s="20"/>
    </row>
    <row r="610" spans="1:11" ht="14.25">
      <c r="A610" s="20"/>
      <c r="B610" s="20"/>
      <c r="E610" s="20"/>
      <c r="F610" s="20"/>
      <c r="G610" s="20"/>
      <c r="H610" s="20"/>
      <c r="I610" s="20"/>
      <c r="J610" s="20"/>
      <c r="K610" s="20"/>
    </row>
    <row r="611" spans="1:11" ht="14.25">
      <c r="A611" s="20"/>
      <c r="B611" s="20"/>
      <c r="E611" s="20"/>
      <c r="F611" s="20"/>
      <c r="G611" s="20"/>
      <c r="H611" s="20"/>
      <c r="I611" s="20"/>
      <c r="J611" s="20"/>
      <c r="K611" s="20"/>
    </row>
    <row r="612" spans="1:11" ht="14.25">
      <c r="A612" s="20"/>
      <c r="B612" s="20"/>
      <c r="E612" s="20"/>
      <c r="F612" s="20"/>
      <c r="G612" s="20"/>
      <c r="H612" s="20"/>
      <c r="I612" s="20"/>
      <c r="J612" s="20"/>
      <c r="K612" s="20"/>
    </row>
    <row r="613" spans="1:11" ht="14.25">
      <c r="A613" s="20"/>
      <c r="B613" s="20"/>
      <c r="E613" s="20"/>
      <c r="F613" s="20"/>
      <c r="G613" s="20"/>
      <c r="H613" s="20"/>
      <c r="I613" s="20"/>
      <c r="J613" s="20"/>
      <c r="K613" s="20"/>
    </row>
    <row r="614" spans="1:11" ht="14.25">
      <c r="A614" s="20"/>
      <c r="B614" s="20"/>
      <c r="E614" s="20"/>
      <c r="F614" s="20"/>
      <c r="G614" s="20"/>
      <c r="H614" s="20"/>
      <c r="I614" s="20"/>
      <c r="J614" s="20"/>
      <c r="K614" s="20"/>
    </row>
    <row r="615" spans="1:11" ht="14.25">
      <c r="A615" s="20"/>
      <c r="B615" s="20"/>
      <c r="E615" s="20"/>
      <c r="F615" s="20"/>
      <c r="G615" s="20"/>
      <c r="H615" s="20"/>
      <c r="I615" s="20"/>
      <c r="J615" s="20"/>
      <c r="K615" s="20"/>
    </row>
    <row r="616" spans="1:11" ht="14.25">
      <c r="A616" s="20"/>
      <c r="B616" s="20"/>
      <c r="E616" s="20"/>
      <c r="F616" s="20"/>
      <c r="G616" s="20"/>
      <c r="H616" s="20"/>
      <c r="I616" s="20"/>
      <c r="J616" s="20"/>
      <c r="K616" s="20"/>
    </row>
    <row r="617" spans="1:11" ht="14.25">
      <c r="A617" s="20"/>
      <c r="B617" s="20"/>
      <c r="E617" s="20"/>
      <c r="F617" s="20"/>
      <c r="G617" s="20"/>
      <c r="H617" s="20"/>
      <c r="I617" s="20"/>
      <c r="J617" s="20"/>
      <c r="K617" s="20"/>
    </row>
    <row r="618" spans="1:11" ht="14.25">
      <c r="A618" s="20"/>
      <c r="B618" s="20"/>
      <c r="E618" s="20"/>
      <c r="F618" s="20"/>
      <c r="G618" s="20"/>
      <c r="H618" s="20"/>
      <c r="I618" s="20"/>
      <c r="J618" s="20"/>
      <c r="K618" s="20"/>
    </row>
    <row r="619" spans="1:11" ht="14.25">
      <c r="A619" s="20"/>
      <c r="B619" s="20"/>
      <c r="E619" s="20"/>
      <c r="F619" s="20"/>
      <c r="G619" s="20"/>
      <c r="H619" s="20"/>
      <c r="I619" s="20"/>
      <c r="J619" s="20"/>
      <c r="K619" s="20"/>
    </row>
    <row r="620" spans="1:11" ht="14.25">
      <c r="A620" s="20"/>
      <c r="B620" s="20"/>
      <c r="E620" s="20"/>
      <c r="F620" s="20"/>
      <c r="G620" s="20"/>
      <c r="H620" s="20"/>
      <c r="I620" s="20"/>
      <c r="J620" s="20"/>
      <c r="K620" s="20"/>
    </row>
    <row r="621" spans="1:11" ht="14.25">
      <c r="A621" s="20"/>
      <c r="B621" s="20"/>
      <c r="E621" s="20"/>
      <c r="F621" s="20"/>
      <c r="G621" s="20"/>
      <c r="H621" s="20"/>
      <c r="I621" s="20"/>
      <c r="J621" s="20"/>
      <c r="K621" s="20"/>
    </row>
    <row r="622" spans="1:11" ht="14.25">
      <c r="A622" s="20"/>
      <c r="B622" s="20"/>
      <c r="E622" s="20"/>
      <c r="F622" s="20"/>
      <c r="G622" s="20"/>
      <c r="H622" s="20"/>
      <c r="I622" s="20"/>
      <c r="J622" s="20"/>
      <c r="K622" s="20"/>
    </row>
    <row r="623" spans="1:11" ht="14.25">
      <c r="A623" s="20"/>
      <c r="B623" s="20"/>
      <c r="E623" s="20"/>
      <c r="F623" s="20"/>
      <c r="G623" s="20"/>
      <c r="H623" s="20"/>
      <c r="I623" s="20"/>
      <c r="J623" s="20"/>
      <c r="K623" s="20"/>
    </row>
    <row r="624" spans="1:11" ht="14.25">
      <c r="A624" s="20"/>
      <c r="B624" s="20"/>
      <c r="E624" s="20"/>
      <c r="F624" s="20"/>
      <c r="G624" s="20"/>
      <c r="H624" s="20"/>
      <c r="I624" s="20"/>
      <c r="J624" s="20"/>
      <c r="K624" s="20"/>
    </row>
    <row r="625" spans="1:11" ht="14.25">
      <c r="A625" s="20"/>
      <c r="B625" s="20"/>
      <c r="E625" s="20"/>
      <c r="F625" s="20"/>
      <c r="G625" s="20"/>
      <c r="H625" s="20"/>
      <c r="I625" s="20"/>
      <c r="J625" s="20"/>
      <c r="K625" s="20"/>
    </row>
    <row r="626" spans="1:11" ht="14.25">
      <c r="A626" s="20"/>
      <c r="B626" s="20"/>
      <c r="E626" s="20"/>
      <c r="F626" s="20"/>
      <c r="G626" s="20"/>
      <c r="H626" s="20"/>
      <c r="I626" s="20"/>
      <c r="J626" s="20"/>
      <c r="K626" s="20"/>
    </row>
    <row r="627" spans="1:11" ht="14.25">
      <c r="A627" s="20"/>
      <c r="B627" s="20"/>
      <c r="E627" s="20"/>
      <c r="F627" s="20"/>
      <c r="G627" s="20"/>
      <c r="H627" s="20"/>
      <c r="I627" s="20"/>
      <c r="J627" s="20"/>
      <c r="K627" s="20"/>
    </row>
    <row r="628" spans="1:11" ht="14.25">
      <c r="A628" s="20"/>
      <c r="B628" s="20"/>
      <c r="E628" s="20"/>
      <c r="F628" s="20"/>
      <c r="G628" s="20"/>
      <c r="H628" s="20"/>
      <c r="I628" s="20"/>
      <c r="J628" s="20"/>
      <c r="K628" s="20"/>
    </row>
    <row r="629" spans="1:11" ht="14.25">
      <c r="A629" s="20"/>
      <c r="B629" s="20"/>
      <c r="E629" s="20"/>
      <c r="F629" s="20"/>
      <c r="G629" s="20"/>
      <c r="H629" s="20"/>
      <c r="I629" s="20"/>
      <c r="J629" s="20"/>
      <c r="K629" s="20"/>
    </row>
    <row r="630" spans="1:11" ht="14.25">
      <c r="A630" s="20"/>
      <c r="B630" s="20"/>
      <c r="E630" s="20"/>
      <c r="F630" s="20"/>
      <c r="G630" s="20"/>
      <c r="H630" s="20"/>
      <c r="I630" s="20"/>
      <c r="J630" s="20"/>
      <c r="K630" s="20"/>
    </row>
    <row r="631" spans="1:11" ht="14.25">
      <c r="A631" s="20"/>
      <c r="B631" s="20"/>
      <c r="E631" s="20"/>
      <c r="F631" s="20"/>
      <c r="G631" s="20"/>
      <c r="H631" s="20"/>
      <c r="I631" s="20"/>
      <c r="J631" s="20"/>
      <c r="K631" s="20"/>
    </row>
    <row r="632" spans="1:11" ht="14.25">
      <c r="A632" s="20"/>
      <c r="B632" s="20"/>
      <c r="E632" s="20"/>
      <c r="F632" s="20"/>
      <c r="G632" s="20"/>
      <c r="H632" s="20"/>
      <c r="I632" s="20"/>
      <c r="J632" s="20"/>
      <c r="K632" s="20"/>
    </row>
    <row r="633" spans="1:11" ht="14.25">
      <c r="A633" s="20"/>
      <c r="B633" s="20"/>
      <c r="E633" s="20"/>
      <c r="F633" s="20"/>
      <c r="G633" s="20"/>
      <c r="H633" s="20"/>
      <c r="I633" s="20"/>
      <c r="J633" s="20"/>
      <c r="K633" s="20"/>
    </row>
    <row r="634" spans="1:11" ht="14.25">
      <c r="A634" s="20"/>
      <c r="B634" s="20"/>
      <c r="E634" s="20"/>
      <c r="F634" s="20"/>
      <c r="G634" s="20"/>
      <c r="H634" s="20"/>
      <c r="I634" s="20"/>
      <c r="J634" s="20"/>
      <c r="K634" s="20"/>
    </row>
    <row r="635" spans="1:11" ht="14.25">
      <c r="A635" s="20"/>
      <c r="B635" s="20"/>
      <c r="E635" s="20"/>
      <c r="F635" s="20"/>
      <c r="G635" s="20"/>
      <c r="H635" s="20"/>
      <c r="I635" s="20"/>
      <c r="J635" s="20"/>
      <c r="K635" s="20"/>
    </row>
    <row r="636" spans="1:11" ht="14.25">
      <c r="A636" s="20"/>
      <c r="B636" s="20"/>
      <c r="E636" s="20"/>
      <c r="F636" s="20"/>
      <c r="G636" s="20"/>
      <c r="H636" s="20"/>
      <c r="I636" s="20"/>
      <c r="J636" s="20"/>
      <c r="K636" s="20"/>
    </row>
    <row r="637" spans="1:11" ht="14.25">
      <c r="A637" s="20"/>
      <c r="B637" s="20"/>
      <c r="E637" s="20"/>
      <c r="F637" s="20"/>
      <c r="G637" s="20"/>
      <c r="H637" s="20"/>
      <c r="I637" s="20"/>
      <c r="J637" s="20"/>
      <c r="K637" s="20"/>
    </row>
    <row r="638" spans="1:11" ht="14.25">
      <c r="A638" s="20"/>
      <c r="B638" s="20"/>
      <c r="E638" s="20"/>
      <c r="F638" s="20"/>
      <c r="G638" s="20"/>
      <c r="H638" s="20"/>
      <c r="I638" s="20"/>
      <c r="J638" s="20"/>
      <c r="K638" s="20"/>
    </row>
    <row r="639" spans="1:11" ht="14.25">
      <c r="A639" s="20"/>
      <c r="B639" s="20"/>
      <c r="E639" s="20"/>
      <c r="F639" s="20"/>
      <c r="G639" s="20"/>
      <c r="H639" s="20"/>
      <c r="I639" s="20"/>
      <c r="J639" s="20"/>
      <c r="K639" s="20"/>
    </row>
    <row r="640" spans="1:11" ht="14.25">
      <c r="A640" s="20"/>
      <c r="B640" s="20"/>
      <c r="E640" s="20"/>
      <c r="F640" s="20"/>
      <c r="G640" s="20"/>
      <c r="H640" s="20"/>
      <c r="I640" s="20"/>
      <c r="J640" s="20"/>
      <c r="K640" s="20"/>
    </row>
    <row r="641" spans="1:11" ht="14.25">
      <c r="A641" s="20"/>
      <c r="B641" s="20"/>
      <c r="E641" s="20"/>
      <c r="F641" s="20"/>
      <c r="G641" s="20"/>
      <c r="H641" s="20"/>
      <c r="I641" s="20"/>
      <c r="J641" s="20"/>
      <c r="K641" s="20"/>
    </row>
    <row r="642" spans="1:11" ht="14.25">
      <c r="A642" s="20"/>
      <c r="B642" s="20"/>
      <c r="E642" s="20"/>
      <c r="F642" s="20"/>
      <c r="G642" s="20"/>
      <c r="H642" s="20"/>
      <c r="I642" s="20"/>
      <c r="J642" s="20"/>
      <c r="K642" s="20"/>
    </row>
    <row r="643" spans="1:11" ht="14.25">
      <c r="A643" s="20"/>
      <c r="B643" s="20"/>
      <c r="E643" s="20"/>
      <c r="F643" s="20"/>
      <c r="G643" s="20"/>
      <c r="H643" s="20"/>
      <c r="I643" s="20"/>
      <c r="J643" s="20"/>
      <c r="K643" s="20"/>
    </row>
    <row r="644" spans="1:11" ht="14.25">
      <c r="A644" s="20"/>
      <c r="B644" s="20"/>
      <c r="E644" s="20"/>
      <c r="F644" s="20"/>
      <c r="G644" s="20"/>
      <c r="H644" s="20"/>
      <c r="I644" s="20"/>
      <c r="J644" s="20"/>
      <c r="K644" s="20"/>
    </row>
    <row r="645" spans="1:11" ht="14.25">
      <c r="A645" s="20"/>
      <c r="B645" s="20"/>
      <c r="E645" s="20"/>
      <c r="F645" s="20"/>
      <c r="G645" s="20"/>
      <c r="H645" s="20"/>
      <c r="I645" s="20"/>
      <c r="J645" s="20"/>
      <c r="K645" s="20"/>
    </row>
    <row r="646" spans="1:11" ht="14.25">
      <c r="A646" s="20"/>
      <c r="B646" s="20"/>
      <c r="E646" s="20"/>
      <c r="F646" s="20"/>
      <c r="G646" s="20"/>
      <c r="H646" s="20"/>
      <c r="I646" s="20"/>
      <c r="J646" s="20"/>
      <c r="K646" s="20"/>
    </row>
    <row r="647" spans="1:11" ht="14.25">
      <c r="A647" s="20"/>
      <c r="B647" s="20"/>
      <c r="E647" s="20"/>
      <c r="F647" s="20"/>
      <c r="G647" s="20"/>
      <c r="H647" s="20"/>
      <c r="I647" s="20"/>
      <c r="J647" s="20"/>
      <c r="K647" s="20"/>
    </row>
    <row r="648" spans="1:11" ht="14.25">
      <c r="A648" s="20"/>
      <c r="B648" s="20"/>
      <c r="E648" s="20"/>
      <c r="F648" s="20"/>
      <c r="G648" s="20"/>
      <c r="H648" s="20"/>
      <c r="I648" s="20"/>
      <c r="J648" s="20"/>
      <c r="K648" s="20"/>
    </row>
    <row r="649" spans="1:11" ht="14.25">
      <c r="A649" s="20"/>
      <c r="B649" s="20"/>
      <c r="E649" s="20"/>
      <c r="F649" s="20"/>
      <c r="G649" s="20"/>
      <c r="H649" s="20"/>
      <c r="I649" s="20"/>
      <c r="J649" s="20"/>
      <c r="K649" s="20"/>
    </row>
    <row r="650" spans="1:11" ht="14.25">
      <c r="A650" s="20"/>
      <c r="B650" s="20"/>
      <c r="E650" s="20"/>
      <c r="F650" s="20"/>
      <c r="G650" s="20"/>
      <c r="H650" s="20"/>
      <c r="I650" s="20"/>
      <c r="J650" s="20"/>
      <c r="K650" s="20"/>
    </row>
    <row r="651" spans="1:11" ht="14.25">
      <c r="A651" s="20"/>
      <c r="B651" s="20"/>
      <c r="E651" s="20"/>
      <c r="F651" s="20"/>
      <c r="G651" s="20"/>
      <c r="H651" s="20"/>
      <c r="I651" s="20"/>
      <c r="J651" s="20"/>
      <c r="K651" s="20"/>
    </row>
    <row r="652" spans="1:11" ht="14.25">
      <c r="A652" s="20"/>
      <c r="B652" s="20"/>
      <c r="E652" s="20"/>
      <c r="F652" s="20"/>
      <c r="G652" s="20"/>
      <c r="H652" s="20"/>
      <c r="I652" s="20"/>
      <c r="J652" s="20"/>
      <c r="K652" s="20"/>
    </row>
    <row r="653" spans="1:11" ht="14.25">
      <c r="A653" s="20"/>
      <c r="B653" s="20"/>
      <c r="E653" s="20"/>
      <c r="F653" s="20"/>
      <c r="G653" s="20"/>
      <c r="H653" s="20"/>
      <c r="I653" s="20"/>
      <c r="J653" s="20"/>
      <c r="K653" s="20"/>
    </row>
    <row r="654" spans="1:11" ht="14.25">
      <c r="A654" s="20"/>
      <c r="B654" s="20"/>
      <c r="E654" s="20"/>
      <c r="F654" s="20"/>
      <c r="G654" s="20"/>
      <c r="H654" s="20"/>
      <c r="I654" s="20"/>
      <c r="J654" s="20"/>
      <c r="K654" s="20"/>
    </row>
    <row r="655" spans="1:11" ht="14.25">
      <c r="A655" s="20"/>
      <c r="B655" s="20"/>
      <c r="E655" s="20"/>
      <c r="F655" s="20"/>
      <c r="G655" s="20"/>
      <c r="H655" s="20"/>
      <c r="I655" s="20"/>
      <c r="J655" s="20"/>
      <c r="K655" s="20"/>
    </row>
    <row r="656" spans="1:11" ht="14.25">
      <c r="A656" s="20"/>
      <c r="B656" s="20"/>
      <c r="E656" s="20"/>
      <c r="F656" s="20"/>
      <c r="G656" s="20"/>
      <c r="H656" s="20"/>
      <c r="I656" s="20"/>
      <c r="J656" s="20"/>
      <c r="K656" s="20"/>
    </row>
    <row r="657" spans="1:11" ht="14.25">
      <c r="A657" s="20"/>
      <c r="B657" s="20"/>
      <c r="E657" s="20"/>
      <c r="F657" s="20"/>
      <c r="G657" s="20"/>
      <c r="H657" s="20"/>
      <c r="I657" s="20"/>
      <c r="J657" s="20"/>
      <c r="K657" s="20"/>
    </row>
    <row r="658" spans="1:11" ht="14.25">
      <c r="A658" s="20"/>
      <c r="B658" s="20"/>
      <c r="E658" s="20"/>
      <c r="F658" s="20"/>
      <c r="G658" s="20"/>
      <c r="H658" s="20"/>
      <c r="I658" s="20"/>
      <c r="J658" s="20"/>
      <c r="K658" s="20"/>
    </row>
    <row r="659" spans="1:11" ht="14.25">
      <c r="A659" s="20"/>
      <c r="B659" s="20"/>
      <c r="E659" s="20"/>
      <c r="F659" s="20"/>
      <c r="G659" s="20"/>
      <c r="H659" s="20"/>
      <c r="I659" s="20"/>
      <c r="J659" s="20"/>
      <c r="K659" s="20"/>
    </row>
    <row r="660" spans="1:11" ht="14.25">
      <c r="A660" s="20"/>
      <c r="B660" s="20"/>
      <c r="E660" s="20"/>
      <c r="F660" s="20"/>
      <c r="G660" s="20"/>
      <c r="H660" s="20"/>
      <c r="I660" s="20"/>
      <c r="J660" s="20"/>
      <c r="K660" s="20"/>
    </row>
    <row r="661" spans="1:11" ht="14.25">
      <c r="A661" s="20"/>
      <c r="B661" s="20"/>
      <c r="E661" s="20"/>
      <c r="F661" s="20"/>
      <c r="G661" s="20"/>
      <c r="H661" s="20"/>
      <c r="I661" s="20"/>
      <c r="J661" s="20"/>
      <c r="K661" s="20"/>
    </row>
    <row r="662" spans="1:11" ht="14.25">
      <c r="A662" s="20"/>
      <c r="B662" s="20"/>
      <c r="E662" s="20"/>
      <c r="F662" s="20"/>
      <c r="G662" s="20"/>
      <c r="H662" s="20"/>
      <c r="I662" s="20"/>
      <c r="J662" s="20"/>
      <c r="K662" s="20"/>
    </row>
    <row r="663" spans="1:11" ht="14.25">
      <c r="A663" s="20"/>
      <c r="B663" s="20"/>
      <c r="E663" s="20"/>
      <c r="F663" s="20"/>
      <c r="G663" s="20"/>
      <c r="H663" s="20"/>
      <c r="I663" s="20"/>
      <c r="J663" s="20"/>
      <c r="K663" s="20"/>
    </row>
    <row r="664" spans="1:11" ht="14.25">
      <c r="A664" s="20"/>
      <c r="B664" s="20"/>
      <c r="E664" s="20"/>
      <c r="F664" s="20"/>
      <c r="G664" s="20"/>
      <c r="H664" s="20"/>
      <c r="I664" s="20"/>
      <c r="J664" s="20"/>
      <c r="K664" s="20"/>
    </row>
    <row r="665" spans="1:11" ht="14.25">
      <c r="A665" s="20"/>
      <c r="B665" s="20"/>
      <c r="E665" s="20"/>
      <c r="F665" s="20"/>
      <c r="G665" s="20"/>
      <c r="H665" s="20"/>
      <c r="I665" s="20"/>
      <c r="J665" s="20"/>
      <c r="K665" s="20"/>
    </row>
    <row r="666" spans="1:11" ht="14.25">
      <c r="A666" s="20"/>
      <c r="B666" s="20"/>
      <c r="E666" s="20"/>
      <c r="F666" s="20"/>
      <c r="G666" s="20"/>
      <c r="H666" s="20"/>
      <c r="I666" s="20"/>
      <c r="J666" s="20"/>
      <c r="K666" s="20"/>
    </row>
    <row r="667" spans="1:11" ht="14.25">
      <c r="A667" s="20"/>
      <c r="B667" s="20"/>
      <c r="E667" s="20"/>
      <c r="F667" s="20"/>
      <c r="G667" s="20"/>
      <c r="H667" s="20"/>
      <c r="I667" s="20"/>
      <c r="J667" s="20"/>
      <c r="K667" s="20"/>
    </row>
  </sheetData>
  <sheetProtection password="CA2F" sheet="1"/>
  <mergeCells count="449">
    <mergeCell ref="G216:G218"/>
    <mergeCell ref="G129:G131"/>
    <mergeCell ref="F126:F128"/>
    <mergeCell ref="K216:K218"/>
    <mergeCell ref="K20:K32"/>
    <mergeCell ref="K85:K137"/>
    <mergeCell ref="J132:J135"/>
    <mergeCell ref="J97:J99"/>
    <mergeCell ref="J100:J102"/>
    <mergeCell ref="J114:J116"/>
    <mergeCell ref="I216:I218"/>
    <mergeCell ref="B154:B157"/>
    <mergeCell ref="I139:I144"/>
    <mergeCell ref="G163:G165"/>
    <mergeCell ref="I104:I107"/>
    <mergeCell ref="J216:J218"/>
    <mergeCell ref="J108:J110"/>
    <mergeCell ref="I108:I110"/>
    <mergeCell ref="F132:F135"/>
    <mergeCell ref="F117:F119"/>
    <mergeCell ref="G139:G144"/>
    <mergeCell ref="F139:F144"/>
    <mergeCell ref="B139:B144"/>
    <mergeCell ref="B132:B135"/>
    <mergeCell ref="F192:F194"/>
    <mergeCell ref="A182:K182"/>
    <mergeCell ref="G154:G157"/>
    <mergeCell ref="H132:H135"/>
    <mergeCell ref="J163:J165"/>
    <mergeCell ref="C132:C135"/>
    <mergeCell ref="F114:F116"/>
    <mergeCell ref="G111:G113"/>
    <mergeCell ref="A108:A110"/>
    <mergeCell ref="A114:A116"/>
    <mergeCell ref="A111:A113"/>
    <mergeCell ref="B117:B119"/>
    <mergeCell ref="I149:I153"/>
    <mergeCell ref="A129:A131"/>
    <mergeCell ref="I132:I135"/>
    <mergeCell ref="A149:A153"/>
    <mergeCell ref="I129:I131"/>
    <mergeCell ref="B108:B110"/>
    <mergeCell ref="C117:C119"/>
    <mergeCell ref="B120:B122"/>
    <mergeCell ref="C120:C122"/>
    <mergeCell ref="C108:C110"/>
    <mergeCell ref="D5:E6"/>
    <mergeCell ref="G5:G6"/>
    <mergeCell ref="F5:F6"/>
    <mergeCell ref="H97:H99"/>
    <mergeCell ref="H100:H102"/>
    <mergeCell ref="H104:H107"/>
    <mergeCell ref="F100:F102"/>
    <mergeCell ref="G100:G102"/>
    <mergeCell ref="F104:F107"/>
    <mergeCell ref="A1:K1"/>
    <mergeCell ref="A3:K3"/>
    <mergeCell ref="A5:A6"/>
    <mergeCell ref="B5:B6"/>
    <mergeCell ref="C5:C6"/>
    <mergeCell ref="A34:K34"/>
    <mergeCell ref="H5:J5"/>
    <mergeCell ref="K5:K6"/>
    <mergeCell ref="F7:F12"/>
    <mergeCell ref="C7:C12"/>
    <mergeCell ref="B73:B76"/>
    <mergeCell ref="B51:B53"/>
    <mergeCell ref="C57:C59"/>
    <mergeCell ref="B57:B59"/>
    <mergeCell ref="G57:G59"/>
    <mergeCell ref="F57:F59"/>
    <mergeCell ref="B54:B56"/>
    <mergeCell ref="H129:H131"/>
    <mergeCell ref="H108:H110"/>
    <mergeCell ref="F129:F131"/>
    <mergeCell ref="C149:C153"/>
    <mergeCell ref="C54:C56"/>
    <mergeCell ref="H73:H76"/>
    <mergeCell ref="H120:H122"/>
    <mergeCell ref="G132:G135"/>
    <mergeCell ref="C111:C113"/>
    <mergeCell ref="G123:G125"/>
    <mergeCell ref="C93:C95"/>
    <mergeCell ref="F111:F113"/>
    <mergeCell ref="G108:G110"/>
    <mergeCell ref="C114:C116"/>
    <mergeCell ref="C97:C99"/>
    <mergeCell ref="J187:J190"/>
    <mergeCell ref="G183:G186"/>
    <mergeCell ref="H173:H178"/>
    <mergeCell ref="I187:I190"/>
    <mergeCell ref="F166:F168"/>
    <mergeCell ref="F93:F95"/>
    <mergeCell ref="H85:H88"/>
    <mergeCell ref="I100:I102"/>
    <mergeCell ref="H111:H113"/>
    <mergeCell ref="F108:F110"/>
    <mergeCell ref="I93:I95"/>
    <mergeCell ref="I97:I99"/>
    <mergeCell ref="G104:G107"/>
    <mergeCell ref="J120:J122"/>
    <mergeCell ref="J73:J76"/>
    <mergeCell ref="A89:J89"/>
    <mergeCell ref="A73:A76"/>
    <mergeCell ref="H93:H95"/>
    <mergeCell ref="A104:A107"/>
    <mergeCell ref="A97:A99"/>
    <mergeCell ref="B97:B99"/>
    <mergeCell ref="J117:J119"/>
    <mergeCell ref="J93:J95"/>
    <mergeCell ref="J158:J162"/>
    <mergeCell ref="J111:J113"/>
    <mergeCell ref="G126:G128"/>
    <mergeCell ref="F120:F122"/>
    <mergeCell ref="H169:H172"/>
    <mergeCell ref="I169:I172"/>
    <mergeCell ref="F149:F153"/>
    <mergeCell ref="J129:J131"/>
    <mergeCell ref="I158:I162"/>
    <mergeCell ref="J123:J125"/>
    <mergeCell ref="A158:A162"/>
    <mergeCell ref="H145:H148"/>
    <mergeCell ref="F145:F148"/>
    <mergeCell ref="I114:I116"/>
    <mergeCell ref="H117:H119"/>
    <mergeCell ref="F123:F125"/>
    <mergeCell ref="I120:I122"/>
    <mergeCell ref="G120:G122"/>
    <mergeCell ref="I117:I119"/>
    <mergeCell ref="H123:H125"/>
    <mergeCell ref="I111:I113"/>
    <mergeCell ref="B149:B153"/>
    <mergeCell ref="C139:C144"/>
    <mergeCell ref="C129:C131"/>
    <mergeCell ref="H154:H157"/>
    <mergeCell ref="B145:B148"/>
    <mergeCell ref="G117:G119"/>
    <mergeCell ref="I123:I125"/>
    <mergeCell ref="H114:H116"/>
    <mergeCell ref="G114:G116"/>
    <mergeCell ref="F154:F157"/>
    <mergeCell ref="C158:C162"/>
    <mergeCell ref="H158:H162"/>
    <mergeCell ref="B163:B165"/>
    <mergeCell ref="B173:B178"/>
    <mergeCell ref="G166:G168"/>
    <mergeCell ref="C169:C172"/>
    <mergeCell ref="C163:C165"/>
    <mergeCell ref="F163:F165"/>
    <mergeCell ref="C154:C157"/>
    <mergeCell ref="B166:B168"/>
    <mergeCell ref="H163:H165"/>
    <mergeCell ref="F187:F190"/>
    <mergeCell ref="G158:G162"/>
    <mergeCell ref="A163:A165"/>
    <mergeCell ref="B187:B190"/>
    <mergeCell ref="A173:A178"/>
    <mergeCell ref="A166:A168"/>
    <mergeCell ref="H183:H186"/>
    <mergeCell ref="A126:A128"/>
    <mergeCell ref="B126:B128"/>
    <mergeCell ref="B114:B116"/>
    <mergeCell ref="A120:A122"/>
    <mergeCell ref="A123:A125"/>
    <mergeCell ref="C126:C128"/>
    <mergeCell ref="A117:A119"/>
    <mergeCell ref="B123:B125"/>
    <mergeCell ref="J149:J153"/>
    <mergeCell ref="F158:F162"/>
    <mergeCell ref="B158:B162"/>
    <mergeCell ref="A154:A157"/>
    <mergeCell ref="A145:A148"/>
    <mergeCell ref="C145:C148"/>
    <mergeCell ref="G145:G148"/>
    <mergeCell ref="H149:H153"/>
    <mergeCell ref="G149:G153"/>
    <mergeCell ref="J145:J148"/>
    <mergeCell ref="B111:B113"/>
    <mergeCell ref="A100:A102"/>
    <mergeCell ref="A132:A135"/>
    <mergeCell ref="A139:A144"/>
    <mergeCell ref="B129:B131"/>
    <mergeCell ref="B93:B95"/>
    <mergeCell ref="B100:B102"/>
    <mergeCell ref="B104:B107"/>
    <mergeCell ref="A138:K138"/>
    <mergeCell ref="C123:C125"/>
    <mergeCell ref="A57:A59"/>
    <mergeCell ref="K69:K72"/>
    <mergeCell ref="J69:J72"/>
    <mergeCell ref="I69:I72"/>
    <mergeCell ref="H69:H72"/>
    <mergeCell ref="A63:K63"/>
    <mergeCell ref="K64:K67"/>
    <mergeCell ref="A69:A72"/>
    <mergeCell ref="K45:K62"/>
    <mergeCell ref="J57:J59"/>
    <mergeCell ref="F73:F76"/>
    <mergeCell ref="C85:C88"/>
    <mergeCell ref="A77:K77"/>
    <mergeCell ref="A68:K68"/>
    <mergeCell ref="A93:A95"/>
    <mergeCell ref="C73:C76"/>
    <mergeCell ref="K73:K76"/>
    <mergeCell ref="I73:I76"/>
    <mergeCell ref="A90:A92"/>
    <mergeCell ref="I85:I88"/>
    <mergeCell ref="A54:A56"/>
    <mergeCell ref="C51:C53"/>
    <mergeCell ref="C100:C102"/>
    <mergeCell ref="G73:G76"/>
    <mergeCell ref="F90:F92"/>
    <mergeCell ref="F97:F99"/>
    <mergeCell ref="B78:B83"/>
    <mergeCell ref="G93:G95"/>
    <mergeCell ref="G97:G99"/>
    <mergeCell ref="A85:A88"/>
    <mergeCell ref="J54:J56"/>
    <mergeCell ref="H57:H59"/>
    <mergeCell ref="I57:I59"/>
    <mergeCell ref="I51:I53"/>
    <mergeCell ref="F48:F50"/>
    <mergeCell ref="J51:J53"/>
    <mergeCell ref="H51:H53"/>
    <mergeCell ref="F51:F53"/>
    <mergeCell ref="I54:I56"/>
    <mergeCell ref="I48:I50"/>
    <mergeCell ref="J38:J40"/>
    <mergeCell ref="J35:J37"/>
    <mergeCell ref="J48:J50"/>
    <mergeCell ref="A38:A40"/>
    <mergeCell ref="B38:B40"/>
    <mergeCell ref="F35:F37"/>
    <mergeCell ref="F45:F47"/>
    <mergeCell ref="A45:A47"/>
    <mergeCell ref="B45:B47"/>
    <mergeCell ref="F38:F40"/>
    <mergeCell ref="H54:H56"/>
    <mergeCell ref="I35:I37"/>
    <mergeCell ref="I38:I40"/>
    <mergeCell ref="H38:H40"/>
    <mergeCell ref="G38:G40"/>
    <mergeCell ref="G45:G47"/>
    <mergeCell ref="G54:G56"/>
    <mergeCell ref="A35:A37"/>
    <mergeCell ref="C38:C40"/>
    <mergeCell ref="G35:G37"/>
    <mergeCell ref="H35:H37"/>
    <mergeCell ref="G51:G53"/>
    <mergeCell ref="A51:A53"/>
    <mergeCell ref="C35:C37"/>
    <mergeCell ref="A48:A50"/>
    <mergeCell ref="B48:B50"/>
    <mergeCell ref="C166:C168"/>
    <mergeCell ref="H166:H168"/>
    <mergeCell ref="H200:H202"/>
    <mergeCell ref="A200:A202"/>
    <mergeCell ref="A195:A197"/>
    <mergeCell ref="C195:C197"/>
    <mergeCell ref="A192:A194"/>
    <mergeCell ref="A187:A190"/>
    <mergeCell ref="G169:G172"/>
    <mergeCell ref="B195:B197"/>
    <mergeCell ref="G195:G197"/>
    <mergeCell ref="B200:B202"/>
    <mergeCell ref="F210:F212"/>
    <mergeCell ref="J200:J202"/>
    <mergeCell ref="I200:I202"/>
    <mergeCell ref="J210:J212"/>
    <mergeCell ref="H195:H197"/>
    <mergeCell ref="A209:K209"/>
    <mergeCell ref="A210:A212"/>
    <mergeCell ref="J166:J168"/>
    <mergeCell ref="I163:I165"/>
    <mergeCell ref="K183:K206"/>
    <mergeCell ref="I166:I168"/>
    <mergeCell ref="J195:J197"/>
    <mergeCell ref="A203:A206"/>
    <mergeCell ref="B203:B206"/>
    <mergeCell ref="C203:C206"/>
    <mergeCell ref="F203:F206"/>
    <mergeCell ref="B192:B194"/>
    <mergeCell ref="K210:K212"/>
    <mergeCell ref="J220:J222"/>
    <mergeCell ref="I203:I206"/>
    <mergeCell ref="I192:I194"/>
    <mergeCell ref="H139:H144"/>
    <mergeCell ref="J154:J157"/>
    <mergeCell ref="J192:J194"/>
    <mergeCell ref="I183:I186"/>
    <mergeCell ref="J203:J206"/>
    <mergeCell ref="J183:J186"/>
    <mergeCell ref="B230:B232"/>
    <mergeCell ref="J169:J172"/>
    <mergeCell ref="H192:H194"/>
    <mergeCell ref="H187:H190"/>
    <mergeCell ref="B213:B215"/>
    <mergeCell ref="G210:G212"/>
    <mergeCell ref="J213:J215"/>
    <mergeCell ref="H203:H206"/>
    <mergeCell ref="I213:I215"/>
    <mergeCell ref="G213:G215"/>
    <mergeCell ref="I236:I237"/>
    <mergeCell ref="J236:J237"/>
    <mergeCell ref="G230:G232"/>
    <mergeCell ref="A233:K233"/>
    <mergeCell ref="K236:K240"/>
    <mergeCell ref="A230:A232"/>
    <mergeCell ref="F230:F232"/>
    <mergeCell ref="G236:G237"/>
    <mergeCell ref="H230:H232"/>
    <mergeCell ref="C230:C232"/>
    <mergeCell ref="B227:B229"/>
    <mergeCell ref="C227:C229"/>
    <mergeCell ref="K220:K222"/>
    <mergeCell ref="K213:K215"/>
    <mergeCell ref="F216:F218"/>
    <mergeCell ref="C223:C225"/>
    <mergeCell ref="K223:K225"/>
    <mergeCell ref="B220:B222"/>
    <mergeCell ref="F223:F225"/>
    <mergeCell ref="H216:H218"/>
    <mergeCell ref="C216:C218"/>
    <mergeCell ref="H236:H237"/>
    <mergeCell ref="F213:F215"/>
    <mergeCell ref="G220:G222"/>
    <mergeCell ref="F220:F222"/>
    <mergeCell ref="G223:G225"/>
    <mergeCell ref="F227:F229"/>
    <mergeCell ref="A219:K219"/>
    <mergeCell ref="H213:H215"/>
    <mergeCell ref="A223:A225"/>
    <mergeCell ref="B223:B225"/>
    <mergeCell ref="B210:B212"/>
    <mergeCell ref="A220:A222"/>
    <mergeCell ref="C213:C215"/>
    <mergeCell ref="C210:C212"/>
    <mergeCell ref="F195:F197"/>
    <mergeCell ref="C200:C202"/>
    <mergeCell ref="A213:A215"/>
    <mergeCell ref="A216:A218"/>
    <mergeCell ref="B216:B218"/>
    <mergeCell ref="B169:B172"/>
    <mergeCell ref="J173:J178"/>
    <mergeCell ref="F183:F186"/>
    <mergeCell ref="A183:A186"/>
    <mergeCell ref="C183:C186"/>
    <mergeCell ref="B183:B186"/>
    <mergeCell ref="I173:I178"/>
    <mergeCell ref="F169:F172"/>
    <mergeCell ref="A169:A172"/>
    <mergeCell ref="G173:G178"/>
    <mergeCell ref="A78:A83"/>
    <mergeCell ref="C192:C194"/>
    <mergeCell ref="C187:C190"/>
    <mergeCell ref="J90:J92"/>
    <mergeCell ref="I90:I92"/>
    <mergeCell ref="H90:H92"/>
    <mergeCell ref="A84:K84"/>
    <mergeCell ref="J139:J144"/>
    <mergeCell ref="I145:I148"/>
    <mergeCell ref="J78:J83"/>
    <mergeCell ref="I78:I83"/>
    <mergeCell ref="H78:H83"/>
    <mergeCell ref="J85:J88"/>
    <mergeCell ref="B85:B88"/>
    <mergeCell ref="B90:B92"/>
    <mergeCell ref="F85:F88"/>
    <mergeCell ref="F78:F83"/>
    <mergeCell ref="C78:C83"/>
    <mergeCell ref="C90:C92"/>
    <mergeCell ref="G78:G83"/>
    <mergeCell ref="F173:F178"/>
    <mergeCell ref="I223:I225"/>
    <mergeCell ref="H223:H225"/>
    <mergeCell ref="I220:I222"/>
    <mergeCell ref="G90:G92"/>
    <mergeCell ref="F200:F202"/>
    <mergeCell ref="I154:I157"/>
    <mergeCell ref="I195:I197"/>
    <mergeCell ref="G192:G194"/>
    <mergeCell ref="G187:G190"/>
    <mergeCell ref="C220:C222"/>
    <mergeCell ref="A227:A229"/>
    <mergeCell ref="A235:K235"/>
    <mergeCell ref="A13:K13"/>
    <mergeCell ref="C173:C178"/>
    <mergeCell ref="K230:K232"/>
    <mergeCell ref="K227:K229"/>
    <mergeCell ref="J227:J229"/>
    <mergeCell ref="I227:I229"/>
    <mergeCell ref="H227:H229"/>
    <mergeCell ref="K78:K82"/>
    <mergeCell ref="B7:B12"/>
    <mergeCell ref="J126:J128"/>
    <mergeCell ref="I126:I128"/>
    <mergeCell ref="H126:H128"/>
    <mergeCell ref="A7:A12"/>
    <mergeCell ref="C104:C107"/>
    <mergeCell ref="G85:G88"/>
    <mergeCell ref="C69:C72"/>
    <mergeCell ref="J104:J107"/>
    <mergeCell ref="G7:G12"/>
    <mergeCell ref="J230:J232"/>
    <mergeCell ref="G227:G229"/>
    <mergeCell ref="H220:H222"/>
    <mergeCell ref="G203:G206"/>
    <mergeCell ref="I210:I212"/>
    <mergeCell ref="G200:G202"/>
    <mergeCell ref="I230:I232"/>
    <mergeCell ref="J223:J225"/>
    <mergeCell ref="H210:H212"/>
    <mergeCell ref="A226:K226"/>
    <mergeCell ref="K7:K12"/>
    <mergeCell ref="I7:I12"/>
    <mergeCell ref="J7:J12"/>
    <mergeCell ref="A18:K18"/>
    <mergeCell ref="B35:B37"/>
    <mergeCell ref="J179:J181"/>
    <mergeCell ref="K139:K181"/>
    <mergeCell ref="H7:H12"/>
    <mergeCell ref="G14:G17"/>
    <mergeCell ref="A179:A181"/>
    <mergeCell ref="B179:B181"/>
    <mergeCell ref="C179:C181"/>
    <mergeCell ref="F179:F181"/>
    <mergeCell ref="G179:G181"/>
    <mergeCell ref="I179:I181"/>
    <mergeCell ref="H179:H181"/>
    <mergeCell ref="F14:F17"/>
    <mergeCell ref="G69:G72"/>
    <mergeCell ref="C14:C17"/>
    <mergeCell ref="B14:B17"/>
    <mergeCell ref="A14:A17"/>
    <mergeCell ref="C45:C47"/>
    <mergeCell ref="G48:G50"/>
    <mergeCell ref="C48:C50"/>
    <mergeCell ref="F54:F56"/>
    <mergeCell ref="F69:F72"/>
    <mergeCell ref="K35:K43"/>
    <mergeCell ref="K14:K17"/>
    <mergeCell ref="J14:J17"/>
    <mergeCell ref="I14:I17"/>
    <mergeCell ref="H14:H17"/>
    <mergeCell ref="B69:B72"/>
    <mergeCell ref="J45:J47"/>
    <mergeCell ref="H45:H47"/>
    <mergeCell ref="H48:H50"/>
    <mergeCell ref="I45:I47"/>
  </mergeCells>
  <printOptions horizontalCentered="1"/>
  <pageMargins left="0.6692913385826772" right="0.15748031496062992" top="0.2755905511811024" bottom="0.2362204724409449" header="0.15748031496062992" footer="0.15748031496062992"/>
  <pageSetup horizontalDpi="600" verticalDpi="600" orientation="landscape" paperSize="8" scale="71" r:id="rId1"/>
  <rowBreaks count="4" manualBreakCount="4">
    <brk id="43" max="10" man="1"/>
    <brk id="77" max="10" man="1"/>
    <brk id="138" max="10" man="1"/>
    <brk id="20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I96"/>
  <sheetViews>
    <sheetView zoomScale="110" zoomScaleNormal="110" zoomScalePageLayoutView="0" workbookViewId="0" topLeftCell="A1">
      <pane xSplit="1" ySplit="5" topLeftCell="B6" activePane="bottomRight" state="frozen"/>
      <selection pane="topLeft" activeCell="D86" sqref="D86"/>
      <selection pane="topRight" activeCell="D86" sqref="D86"/>
      <selection pane="bottomLeft" activeCell="D86" sqref="D86"/>
      <selection pane="bottomRight" activeCell="A1" sqref="A1:K1"/>
    </sheetView>
  </sheetViews>
  <sheetFormatPr defaultColWidth="9.140625" defaultRowHeight="15"/>
  <cols>
    <col min="1" max="1" width="7.00390625" style="21" customWidth="1"/>
    <col min="2" max="2" width="63.57421875" style="22" customWidth="1"/>
    <col min="3" max="3" width="16.7109375" style="23" customWidth="1"/>
    <col min="4" max="4" width="20.28125" style="24" customWidth="1"/>
    <col min="5" max="5" width="19.7109375" style="24" customWidth="1"/>
    <col min="6" max="6" width="15.8515625" style="24" customWidth="1"/>
    <col min="7" max="7" width="30.140625" style="24" customWidth="1"/>
    <col min="8" max="9" width="13.421875" style="24" customWidth="1"/>
    <col min="10" max="10" width="12.8515625" style="24" customWidth="1"/>
    <col min="11" max="11" width="32.00390625" style="20" customWidth="1"/>
    <col min="12" max="12" width="21.7109375" style="20" customWidth="1"/>
    <col min="13" max="16384" width="9.140625" style="20" customWidth="1"/>
  </cols>
  <sheetData>
    <row r="1" spans="1:11" ht="28.5" customHeight="1">
      <c r="A1" s="240" t="s">
        <v>145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2:3" ht="20.25" customHeight="1">
      <c r="B2" s="22" t="s">
        <v>44</v>
      </c>
      <c r="C2" s="23" t="s">
        <v>44</v>
      </c>
    </row>
    <row r="3" spans="1:11" ht="20.25">
      <c r="A3" s="270" t="s">
        <v>65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3" ht="43.5" customHeight="1">
      <c r="A4" s="242" t="s">
        <v>7</v>
      </c>
      <c r="B4" s="243" t="s">
        <v>94</v>
      </c>
      <c r="C4" s="243" t="s">
        <v>71</v>
      </c>
      <c r="D4" s="244" t="s">
        <v>0</v>
      </c>
      <c r="E4" s="245"/>
      <c r="F4" s="179" t="s">
        <v>8</v>
      </c>
      <c r="G4" s="243" t="s">
        <v>66</v>
      </c>
      <c r="H4" s="243" t="s">
        <v>2</v>
      </c>
      <c r="I4" s="243"/>
      <c r="J4" s="243"/>
      <c r="K4" s="243" t="s">
        <v>6</v>
      </c>
      <c r="M4" s="20" t="s">
        <v>44</v>
      </c>
    </row>
    <row r="5" spans="1:11" ht="45.75" customHeight="1">
      <c r="A5" s="242"/>
      <c r="B5" s="243"/>
      <c r="C5" s="243"/>
      <c r="D5" s="246"/>
      <c r="E5" s="247"/>
      <c r="F5" s="181"/>
      <c r="G5" s="243"/>
      <c r="H5" s="25" t="s">
        <v>3</v>
      </c>
      <c r="I5" s="25" t="s">
        <v>4</v>
      </c>
      <c r="J5" s="25" t="s">
        <v>5</v>
      </c>
      <c r="K5" s="243"/>
    </row>
    <row r="6" spans="1:12" ht="15">
      <c r="A6" s="191"/>
      <c r="B6" s="179" t="s">
        <v>129</v>
      </c>
      <c r="C6" s="179"/>
      <c r="D6" s="26">
        <f>D7+D8</f>
        <v>43312000</v>
      </c>
      <c r="E6" s="27"/>
      <c r="F6" s="160"/>
      <c r="G6" s="133"/>
      <c r="H6" s="133"/>
      <c r="I6" s="133"/>
      <c r="J6" s="133"/>
      <c r="K6" s="133"/>
      <c r="L6" s="7"/>
    </row>
    <row r="7" spans="1:12" ht="15">
      <c r="A7" s="192"/>
      <c r="B7" s="180"/>
      <c r="C7" s="180"/>
      <c r="D7" s="84">
        <f>D11+D40</f>
        <v>29725916.666666668</v>
      </c>
      <c r="E7" s="85" t="s">
        <v>131</v>
      </c>
      <c r="F7" s="161"/>
      <c r="G7" s="134"/>
      <c r="H7" s="134"/>
      <c r="I7" s="134"/>
      <c r="J7" s="134"/>
      <c r="K7" s="134"/>
      <c r="L7" s="100"/>
    </row>
    <row r="8" spans="1:12" ht="15">
      <c r="A8" s="193"/>
      <c r="B8" s="181"/>
      <c r="C8" s="181"/>
      <c r="D8" s="90">
        <f>D12+D41</f>
        <v>13586083.333333334</v>
      </c>
      <c r="E8" s="89" t="s">
        <v>212</v>
      </c>
      <c r="F8" s="162"/>
      <c r="G8" s="135"/>
      <c r="H8" s="135"/>
      <c r="I8" s="135"/>
      <c r="J8" s="135"/>
      <c r="K8" s="135"/>
      <c r="L8" s="100"/>
    </row>
    <row r="9" spans="1:12" ht="15" customHeight="1">
      <c r="A9" s="173"/>
      <c r="B9" s="174"/>
      <c r="C9" s="174"/>
      <c r="D9" s="174"/>
      <c r="E9" s="174"/>
      <c r="F9" s="174"/>
      <c r="G9" s="174"/>
      <c r="H9" s="174"/>
      <c r="I9" s="174"/>
      <c r="J9" s="174"/>
      <c r="K9" s="175"/>
      <c r="L9" s="100"/>
    </row>
    <row r="10" spans="1:12" ht="15">
      <c r="A10" s="191"/>
      <c r="B10" s="179" t="s">
        <v>122</v>
      </c>
      <c r="C10" s="179"/>
      <c r="D10" s="87">
        <f>D11+D12</f>
        <v>5233000</v>
      </c>
      <c r="E10" s="27"/>
      <c r="F10" s="145"/>
      <c r="G10" s="133"/>
      <c r="H10" s="133"/>
      <c r="I10" s="133"/>
      <c r="J10" s="133"/>
      <c r="K10" s="133"/>
      <c r="L10" s="100"/>
    </row>
    <row r="11" spans="1:11" ht="15">
      <c r="A11" s="192"/>
      <c r="B11" s="180"/>
      <c r="C11" s="180"/>
      <c r="D11" s="86">
        <f>D14+D20+D25</f>
        <v>2699750</v>
      </c>
      <c r="E11" s="85" t="s">
        <v>131</v>
      </c>
      <c r="F11" s="146"/>
      <c r="G11" s="134"/>
      <c r="H11" s="134"/>
      <c r="I11" s="134"/>
      <c r="J11" s="134"/>
      <c r="K11" s="134"/>
    </row>
    <row r="12" spans="1:11" ht="15">
      <c r="A12" s="193"/>
      <c r="B12" s="181"/>
      <c r="C12" s="181"/>
      <c r="D12" s="88">
        <f>D26</f>
        <v>2533250</v>
      </c>
      <c r="E12" s="89" t="s">
        <v>212</v>
      </c>
      <c r="F12" s="147"/>
      <c r="G12" s="135"/>
      <c r="H12" s="135"/>
      <c r="I12" s="135"/>
      <c r="J12" s="135"/>
      <c r="K12" s="135"/>
    </row>
    <row r="13" spans="1:11" ht="20.25" customHeight="1">
      <c r="A13" s="173"/>
      <c r="B13" s="174"/>
      <c r="C13" s="174"/>
      <c r="D13" s="174"/>
      <c r="E13" s="174"/>
      <c r="F13" s="174"/>
      <c r="G13" s="174"/>
      <c r="H13" s="174"/>
      <c r="I13" s="174"/>
      <c r="J13" s="174"/>
      <c r="K13" s="175"/>
    </row>
    <row r="14" spans="1:15" s="29" customFormat="1" ht="21" customHeight="1">
      <c r="A14" s="41" t="s">
        <v>31</v>
      </c>
      <c r="B14" s="25" t="s">
        <v>9</v>
      </c>
      <c r="C14" s="61"/>
      <c r="D14" s="62">
        <f>SUM(D15:D18)</f>
        <v>930000</v>
      </c>
      <c r="E14" s="63"/>
      <c r="F14" s="65">
        <v>512000</v>
      </c>
      <c r="G14" s="64"/>
      <c r="H14" s="64"/>
      <c r="I14" s="64"/>
      <c r="J14" s="64"/>
      <c r="K14" s="186"/>
      <c r="L14" s="20"/>
      <c r="M14" s="20"/>
      <c r="N14" s="20"/>
      <c r="O14" s="20"/>
    </row>
    <row r="15" spans="1:15" s="29" customFormat="1" ht="15">
      <c r="A15" s="3" t="s">
        <v>11</v>
      </c>
      <c r="B15" s="31" t="s">
        <v>239</v>
      </c>
      <c r="C15" s="14">
        <v>32552100</v>
      </c>
      <c r="D15" s="74">
        <v>500000</v>
      </c>
      <c r="E15" s="40" t="s">
        <v>155</v>
      </c>
      <c r="F15" s="4">
        <v>512232</v>
      </c>
      <c r="G15" s="35" t="s">
        <v>108</v>
      </c>
      <c r="H15" s="45" t="s">
        <v>189</v>
      </c>
      <c r="I15" s="45" t="s">
        <v>184</v>
      </c>
      <c r="J15" s="45" t="s">
        <v>193</v>
      </c>
      <c r="K15" s="187"/>
      <c r="L15" s="20"/>
      <c r="M15" s="20"/>
      <c r="N15" s="20"/>
      <c r="O15" s="20"/>
    </row>
    <row r="16" spans="1:15" s="29" customFormat="1" ht="21" customHeight="1">
      <c r="A16" s="55" t="s">
        <v>12</v>
      </c>
      <c r="B16" s="31" t="s">
        <v>149</v>
      </c>
      <c r="C16" s="32">
        <v>34911100</v>
      </c>
      <c r="D16" s="15">
        <v>200000</v>
      </c>
      <c r="E16" s="40" t="s">
        <v>155</v>
      </c>
      <c r="F16" s="50">
        <v>512941</v>
      </c>
      <c r="G16" s="35" t="s">
        <v>108</v>
      </c>
      <c r="H16" s="45" t="s">
        <v>201</v>
      </c>
      <c r="I16" s="45" t="s">
        <v>189</v>
      </c>
      <c r="J16" s="45" t="s">
        <v>184</v>
      </c>
      <c r="K16" s="187"/>
      <c r="L16" s="20"/>
      <c r="M16" s="20"/>
      <c r="N16" s="20"/>
      <c r="O16" s="20"/>
    </row>
    <row r="17" spans="1:15" s="29" customFormat="1" ht="15">
      <c r="A17" s="3" t="s">
        <v>13</v>
      </c>
      <c r="B17" s="31" t="s">
        <v>179</v>
      </c>
      <c r="C17" s="32">
        <v>39220000</v>
      </c>
      <c r="D17" s="15">
        <v>150000</v>
      </c>
      <c r="E17" s="40" t="s">
        <v>155</v>
      </c>
      <c r="F17" s="50">
        <v>512252</v>
      </c>
      <c r="G17" s="35" t="s">
        <v>108</v>
      </c>
      <c r="H17" s="45" t="s">
        <v>201</v>
      </c>
      <c r="I17" s="45" t="s">
        <v>189</v>
      </c>
      <c r="J17" s="45" t="s">
        <v>184</v>
      </c>
      <c r="K17" s="187"/>
      <c r="L17" s="20"/>
      <c r="M17" s="20"/>
      <c r="N17" s="20"/>
      <c r="O17" s="20"/>
    </row>
    <row r="18" spans="1:15" s="29" customFormat="1" ht="15">
      <c r="A18" s="55" t="s">
        <v>14</v>
      </c>
      <c r="B18" s="31" t="s">
        <v>150</v>
      </c>
      <c r="C18" s="32">
        <v>38652100</v>
      </c>
      <c r="D18" s="15">
        <v>80000</v>
      </c>
      <c r="E18" s="40" t="s">
        <v>155</v>
      </c>
      <c r="F18" s="50">
        <v>512221</v>
      </c>
      <c r="G18" s="35" t="s">
        <v>108</v>
      </c>
      <c r="H18" s="45" t="s">
        <v>189</v>
      </c>
      <c r="I18" s="45" t="s">
        <v>184</v>
      </c>
      <c r="J18" s="45" t="s">
        <v>193</v>
      </c>
      <c r="K18" s="188"/>
      <c r="L18" s="20"/>
      <c r="M18" s="20"/>
      <c r="N18" s="20"/>
      <c r="O18" s="20"/>
    </row>
    <row r="19" spans="1:15" s="29" customFormat="1" ht="15">
      <c r="A19" s="173"/>
      <c r="B19" s="174"/>
      <c r="C19" s="174"/>
      <c r="D19" s="213"/>
      <c r="E19" s="213"/>
      <c r="F19" s="174"/>
      <c r="G19" s="174"/>
      <c r="H19" s="174"/>
      <c r="I19" s="174"/>
      <c r="J19" s="174"/>
      <c r="K19" s="175"/>
      <c r="L19" s="20"/>
      <c r="M19" s="20"/>
      <c r="N19" s="20"/>
      <c r="O19" s="20"/>
    </row>
    <row r="20" spans="1:15" s="29" customFormat="1" ht="21" customHeight="1">
      <c r="A20" s="57" t="s">
        <v>33</v>
      </c>
      <c r="B20" s="54" t="s">
        <v>51</v>
      </c>
      <c r="C20" s="56"/>
      <c r="D20" s="26">
        <f>SUM(D21:D22)</f>
        <v>515000</v>
      </c>
      <c r="E20" s="27"/>
      <c r="F20" s="96">
        <v>515000</v>
      </c>
      <c r="G20" s="35"/>
      <c r="H20" s="35"/>
      <c r="I20" s="35"/>
      <c r="J20" s="35"/>
      <c r="K20" s="186"/>
      <c r="L20" s="20"/>
      <c r="M20" s="20"/>
      <c r="N20" s="20"/>
      <c r="O20" s="20"/>
    </row>
    <row r="21" spans="1:15" s="29" customFormat="1" ht="15">
      <c r="A21" s="30" t="s">
        <v>18</v>
      </c>
      <c r="B21" s="31" t="s">
        <v>158</v>
      </c>
      <c r="C21" s="34">
        <v>31711310</v>
      </c>
      <c r="D21" s="15">
        <v>500000</v>
      </c>
      <c r="E21" s="40" t="s">
        <v>155</v>
      </c>
      <c r="F21" s="97">
        <v>515111</v>
      </c>
      <c r="G21" s="35" t="s">
        <v>108</v>
      </c>
      <c r="H21" s="35" t="s">
        <v>190</v>
      </c>
      <c r="I21" s="35" t="s">
        <v>199</v>
      </c>
      <c r="J21" s="45" t="s">
        <v>193</v>
      </c>
      <c r="K21" s="187"/>
      <c r="L21" s="20"/>
      <c r="M21" s="20"/>
      <c r="N21" s="20"/>
      <c r="O21" s="20"/>
    </row>
    <row r="22" spans="1:15" s="29" customFormat="1" ht="15">
      <c r="A22" s="30" t="s">
        <v>19</v>
      </c>
      <c r="B22" s="31" t="s">
        <v>143</v>
      </c>
      <c r="C22" s="67">
        <v>48900000</v>
      </c>
      <c r="D22" s="12">
        <v>15000</v>
      </c>
      <c r="E22" s="37" t="s">
        <v>155</v>
      </c>
      <c r="F22" s="97">
        <v>515192</v>
      </c>
      <c r="G22" s="35" t="s">
        <v>108</v>
      </c>
      <c r="H22" s="35" t="s">
        <v>180</v>
      </c>
      <c r="I22" s="35" t="s">
        <v>184</v>
      </c>
      <c r="J22" s="45" t="s">
        <v>193</v>
      </c>
      <c r="K22" s="188"/>
      <c r="L22" s="20"/>
      <c r="M22" s="20"/>
      <c r="N22" s="20"/>
      <c r="O22" s="20"/>
    </row>
    <row r="23" spans="1:15" s="29" customFormat="1" ht="15">
      <c r="A23" s="173"/>
      <c r="B23" s="174"/>
      <c r="C23" s="174"/>
      <c r="D23" s="200"/>
      <c r="E23" s="200"/>
      <c r="F23" s="174"/>
      <c r="G23" s="174"/>
      <c r="H23" s="174"/>
      <c r="I23" s="174"/>
      <c r="J23" s="174"/>
      <c r="K23" s="175"/>
      <c r="L23" s="20"/>
      <c r="M23" s="20"/>
      <c r="N23" s="20"/>
      <c r="O23" s="20"/>
    </row>
    <row r="24" spans="1:15" s="29" customFormat="1" ht="15">
      <c r="A24" s="194" t="s">
        <v>23</v>
      </c>
      <c r="B24" s="179" t="s">
        <v>22</v>
      </c>
      <c r="C24" s="179"/>
      <c r="D24" s="87">
        <f>D25+D26</f>
        <v>3788000</v>
      </c>
      <c r="E24" s="27"/>
      <c r="F24" s="267">
        <v>426000</v>
      </c>
      <c r="G24" s="142"/>
      <c r="H24" s="142"/>
      <c r="I24" s="142"/>
      <c r="J24" s="142"/>
      <c r="K24" s="186" t="s">
        <v>231</v>
      </c>
      <c r="L24" s="20"/>
      <c r="M24" s="20"/>
      <c r="N24" s="20"/>
      <c r="O24" s="20"/>
    </row>
    <row r="25" spans="1:15" s="29" customFormat="1" ht="15">
      <c r="A25" s="195"/>
      <c r="B25" s="180"/>
      <c r="C25" s="180"/>
      <c r="D25" s="86">
        <f>D28+D31+D33+D34+D35+D36+D37</f>
        <v>1254750</v>
      </c>
      <c r="E25" s="85" t="s">
        <v>157</v>
      </c>
      <c r="F25" s="268"/>
      <c r="G25" s="143"/>
      <c r="H25" s="143"/>
      <c r="I25" s="143"/>
      <c r="J25" s="143"/>
      <c r="K25" s="187"/>
      <c r="L25" s="20"/>
      <c r="M25" s="20"/>
      <c r="N25" s="20"/>
      <c r="O25" s="20"/>
    </row>
    <row r="26" spans="1:15" s="29" customFormat="1" ht="15">
      <c r="A26" s="196"/>
      <c r="B26" s="181"/>
      <c r="C26" s="181"/>
      <c r="D26" s="86">
        <f>D29+D32</f>
        <v>2533250</v>
      </c>
      <c r="E26" s="85" t="s">
        <v>232</v>
      </c>
      <c r="F26" s="269"/>
      <c r="G26" s="144"/>
      <c r="H26" s="144"/>
      <c r="I26" s="144"/>
      <c r="J26" s="144"/>
      <c r="K26" s="187"/>
      <c r="L26" s="20"/>
      <c r="M26" s="20"/>
      <c r="N26" s="20"/>
      <c r="O26" s="20"/>
    </row>
    <row r="27" spans="1:11" ht="14.25">
      <c r="A27" s="191" t="s">
        <v>25</v>
      </c>
      <c r="B27" s="206" t="s">
        <v>102</v>
      </c>
      <c r="C27" s="186">
        <v>22120000</v>
      </c>
      <c r="D27" s="17">
        <v>2500000</v>
      </c>
      <c r="E27" s="78"/>
      <c r="F27" s="183">
        <v>426311</v>
      </c>
      <c r="G27" s="133" t="s">
        <v>109</v>
      </c>
      <c r="H27" s="186" t="s">
        <v>181</v>
      </c>
      <c r="I27" s="186" t="s">
        <v>193</v>
      </c>
      <c r="J27" s="186" t="s">
        <v>194</v>
      </c>
      <c r="K27" s="187"/>
    </row>
    <row r="28" spans="1:11" ht="14.25">
      <c r="A28" s="192"/>
      <c r="B28" s="207"/>
      <c r="C28" s="187"/>
      <c r="D28" s="33">
        <f>D27/12*0</f>
        <v>0</v>
      </c>
      <c r="E28" s="11" t="s">
        <v>131</v>
      </c>
      <c r="F28" s="184"/>
      <c r="G28" s="134"/>
      <c r="H28" s="187"/>
      <c r="I28" s="187"/>
      <c r="J28" s="187"/>
      <c r="K28" s="187"/>
    </row>
    <row r="29" spans="1:11" ht="14.25">
      <c r="A29" s="193"/>
      <c r="B29" s="208"/>
      <c r="C29" s="188"/>
      <c r="D29" s="33">
        <f>D27/12*12</f>
        <v>2500000</v>
      </c>
      <c r="E29" s="11" t="s">
        <v>212</v>
      </c>
      <c r="F29" s="185"/>
      <c r="G29" s="135"/>
      <c r="H29" s="188"/>
      <c r="I29" s="188"/>
      <c r="J29" s="188"/>
      <c r="K29" s="187"/>
    </row>
    <row r="30" spans="1:11" ht="14.25">
      <c r="A30" s="191" t="s">
        <v>26</v>
      </c>
      <c r="B30" s="206" t="s">
        <v>236</v>
      </c>
      <c r="C30" s="186">
        <v>22120000</v>
      </c>
      <c r="D30" s="17">
        <v>133000</v>
      </c>
      <c r="E30" s="77"/>
      <c r="F30" s="183">
        <v>426311</v>
      </c>
      <c r="G30" s="133" t="s">
        <v>108</v>
      </c>
      <c r="H30" s="186" t="s">
        <v>201</v>
      </c>
      <c r="I30" s="186" t="s">
        <v>189</v>
      </c>
      <c r="J30" s="186" t="s">
        <v>195</v>
      </c>
      <c r="K30" s="187"/>
    </row>
    <row r="31" spans="1:11" ht="14.25">
      <c r="A31" s="192"/>
      <c r="B31" s="207"/>
      <c r="C31" s="187"/>
      <c r="D31" s="33">
        <f>D30/12*9</f>
        <v>99750</v>
      </c>
      <c r="E31" s="11" t="s">
        <v>131</v>
      </c>
      <c r="F31" s="184"/>
      <c r="G31" s="134"/>
      <c r="H31" s="187"/>
      <c r="I31" s="187"/>
      <c r="J31" s="187"/>
      <c r="K31" s="187"/>
    </row>
    <row r="32" spans="1:11" ht="14.25">
      <c r="A32" s="193"/>
      <c r="B32" s="208"/>
      <c r="C32" s="188"/>
      <c r="D32" s="36">
        <f>D30/12*3</f>
        <v>33250</v>
      </c>
      <c r="E32" s="13" t="s">
        <v>212</v>
      </c>
      <c r="F32" s="185"/>
      <c r="G32" s="135"/>
      <c r="H32" s="188"/>
      <c r="I32" s="188"/>
      <c r="J32" s="188"/>
      <c r="K32" s="187"/>
    </row>
    <row r="33" spans="1:15" ht="18.75" customHeight="1">
      <c r="A33" s="30" t="s">
        <v>27</v>
      </c>
      <c r="B33" s="48" t="s">
        <v>50</v>
      </c>
      <c r="C33" s="45">
        <v>30230000</v>
      </c>
      <c r="D33" s="36">
        <v>450000</v>
      </c>
      <c r="E33" s="37" t="s">
        <v>131</v>
      </c>
      <c r="F33" s="49">
        <v>426913</v>
      </c>
      <c r="G33" s="46" t="s">
        <v>108</v>
      </c>
      <c r="H33" s="35" t="s">
        <v>180</v>
      </c>
      <c r="I33" s="35" t="s">
        <v>184</v>
      </c>
      <c r="J33" s="45" t="s">
        <v>193</v>
      </c>
      <c r="K33" s="187"/>
      <c r="N33" s="28"/>
      <c r="O33" s="28"/>
    </row>
    <row r="34" spans="1:15" ht="15">
      <c r="A34" s="47" t="s">
        <v>28</v>
      </c>
      <c r="B34" s="48" t="s">
        <v>173</v>
      </c>
      <c r="C34" s="32">
        <v>24000000</v>
      </c>
      <c r="D34" s="36">
        <v>5000</v>
      </c>
      <c r="E34" s="40" t="s">
        <v>131</v>
      </c>
      <c r="F34" s="49">
        <v>426919</v>
      </c>
      <c r="G34" s="35" t="s">
        <v>108</v>
      </c>
      <c r="H34" s="45" t="s">
        <v>189</v>
      </c>
      <c r="I34" s="45" t="s">
        <v>184</v>
      </c>
      <c r="J34" s="45" t="s">
        <v>193</v>
      </c>
      <c r="K34" s="187"/>
      <c r="N34" s="28"/>
      <c r="O34" s="28"/>
    </row>
    <row r="35" spans="1:15" ht="28.5">
      <c r="A35" s="30" t="s">
        <v>29</v>
      </c>
      <c r="B35" s="48" t="s">
        <v>174</v>
      </c>
      <c r="C35" s="32" t="s">
        <v>250</v>
      </c>
      <c r="D35" s="36">
        <v>100000</v>
      </c>
      <c r="E35" s="40" t="s">
        <v>131</v>
      </c>
      <c r="F35" s="38">
        <v>426191</v>
      </c>
      <c r="G35" s="35" t="s">
        <v>108</v>
      </c>
      <c r="H35" s="45" t="s">
        <v>189</v>
      </c>
      <c r="I35" s="45" t="s">
        <v>184</v>
      </c>
      <c r="J35" s="45" t="s">
        <v>193</v>
      </c>
      <c r="K35" s="187"/>
      <c r="N35" s="28"/>
      <c r="O35" s="28"/>
    </row>
    <row r="36" spans="1:15" ht="15">
      <c r="A36" s="47" t="s">
        <v>34</v>
      </c>
      <c r="B36" s="31" t="s">
        <v>117</v>
      </c>
      <c r="C36" s="32">
        <v>39000000</v>
      </c>
      <c r="D36" s="74">
        <v>500000</v>
      </c>
      <c r="E36" s="40" t="s">
        <v>155</v>
      </c>
      <c r="F36" s="34">
        <v>426911</v>
      </c>
      <c r="G36" s="35" t="s">
        <v>108</v>
      </c>
      <c r="H36" s="45" t="s">
        <v>201</v>
      </c>
      <c r="I36" s="45" t="s">
        <v>189</v>
      </c>
      <c r="J36" s="45" t="s">
        <v>193</v>
      </c>
      <c r="K36" s="187"/>
      <c r="N36" s="28"/>
      <c r="O36" s="28"/>
    </row>
    <row r="37" spans="1:15" ht="15">
      <c r="A37" s="30" t="s">
        <v>49</v>
      </c>
      <c r="B37" s="31" t="s">
        <v>159</v>
      </c>
      <c r="C37" s="32">
        <v>35821000</v>
      </c>
      <c r="D37" s="36">
        <v>100000</v>
      </c>
      <c r="E37" s="37" t="s">
        <v>155</v>
      </c>
      <c r="F37" s="38">
        <v>426919</v>
      </c>
      <c r="G37" s="46" t="s">
        <v>108</v>
      </c>
      <c r="H37" s="45" t="s">
        <v>201</v>
      </c>
      <c r="I37" s="45" t="s">
        <v>189</v>
      </c>
      <c r="J37" s="45" t="s">
        <v>184</v>
      </c>
      <c r="K37" s="187"/>
      <c r="N37" s="28"/>
      <c r="O37" s="28"/>
    </row>
    <row r="38" spans="1:11" ht="14.25">
      <c r="A38" s="173"/>
      <c r="B38" s="174"/>
      <c r="C38" s="174"/>
      <c r="D38" s="213"/>
      <c r="E38" s="213"/>
      <c r="F38" s="174"/>
      <c r="G38" s="174"/>
      <c r="H38" s="174"/>
      <c r="I38" s="174"/>
      <c r="J38" s="174"/>
      <c r="K38" s="175"/>
    </row>
    <row r="39" spans="1:11" s="28" customFormat="1" ht="15">
      <c r="A39" s="194"/>
      <c r="B39" s="179" t="s">
        <v>30</v>
      </c>
      <c r="C39" s="179"/>
      <c r="D39" s="87">
        <f>D40+D41</f>
        <v>38079000</v>
      </c>
      <c r="E39" s="27"/>
      <c r="F39" s="189"/>
      <c r="G39" s="179"/>
      <c r="H39" s="179"/>
      <c r="I39" s="179"/>
      <c r="J39" s="179"/>
      <c r="K39" s="179"/>
    </row>
    <row r="40" spans="1:11" s="28" customFormat="1" ht="15">
      <c r="A40" s="195"/>
      <c r="B40" s="180"/>
      <c r="C40" s="180"/>
      <c r="D40" s="86">
        <f>D44+D64+D76+D80+D95</f>
        <v>27026166.666666668</v>
      </c>
      <c r="E40" s="85" t="s">
        <v>157</v>
      </c>
      <c r="F40" s="190"/>
      <c r="G40" s="180"/>
      <c r="H40" s="180"/>
      <c r="I40" s="180"/>
      <c r="J40" s="180"/>
      <c r="K40" s="180"/>
    </row>
    <row r="41" spans="1:11" s="28" customFormat="1" ht="15">
      <c r="A41" s="196"/>
      <c r="B41" s="181"/>
      <c r="C41" s="181"/>
      <c r="D41" s="88">
        <f>D45++D65+D81</f>
        <v>11052833.333333334</v>
      </c>
      <c r="E41" s="89" t="s">
        <v>232</v>
      </c>
      <c r="F41" s="205"/>
      <c r="G41" s="181"/>
      <c r="H41" s="181"/>
      <c r="I41" s="181"/>
      <c r="J41" s="181"/>
      <c r="K41" s="181"/>
    </row>
    <row r="42" spans="1:11" s="28" customFormat="1" ht="21" customHeight="1">
      <c r="A42" s="197"/>
      <c r="B42" s="198"/>
      <c r="C42" s="198"/>
      <c r="D42" s="198"/>
      <c r="E42" s="198"/>
      <c r="F42" s="198"/>
      <c r="G42" s="198"/>
      <c r="H42" s="198"/>
      <c r="I42" s="198"/>
      <c r="J42" s="198"/>
      <c r="K42" s="199"/>
    </row>
    <row r="43" spans="1:11" s="29" customFormat="1" ht="15">
      <c r="A43" s="195" t="s">
        <v>31</v>
      </c>
      <c r="B43" s="180" t="s">
        <v>123</v>
      </c>
      <c r="C43" s="180"/>
      <c r="D43" s="84">
        <f>D44+D45</f>
        <v>4290000</v>
      </c>
      <c r="E43" s="85"/>
      <c r="F43" s="180">
        <v>425000</v>
      </c>
      <c r="G43" s="180"/>
      <c r="H43" s="187"/>
      <c r="I43" s="180"/>
      <c r="J43" s="187"/>
      <c r="K43" s="180"/>
    </row>
    <row r="44" spans="1:11" s="29" customFormat="1" ht="15">
      <c r="A44" s="195"/>
      <c r="B44" s="180"/>
      <c r="C44" s="180"/>
      <c r="D44" s="86">
        <f>D46+D51</f>
        <v>4040000</v>
      </c>
      <c r="E44" s="85" t="s">
        <v>157</v>
      </c>
      <c r="F44" s="180"/>
      <c r="G44" s="180"/>
      <c r="H44" s="187"/>
      <c r="I44" s="180"/>
      <c r="J44" s="187"/>
      <c r="K44" s="180"/>
    </row>
    <row r="45" spans="1:11" s="29" customFormat="1" ht="15">
      <c r="A45" s="196"/>
      <c r="B45" s="181"/>
      <c r="C45" s="181"/>
      <c r="D45" s="88">
        <f>D52</f>
        <v>250000</v>
      </c>
      <c r="E45" s="89" t="s">
        <v>232</v>
      </c>
      <c r="F45" s="181"/>
      <c r="G45" s="181"/>
      <c r="H45" s="188"/>
      <c r="I45" s="181"/>
      <c r="J45" s="188"/>
      <c r="K45" s="181"/>
    </row>
    <row r="46" spans="1:11" s="29" customFormat="1" ht="30" customHeight="1">
      <c r="A46" s="51" t="s">
        <v>11</v>
      </c>
      <c r="B46" s="54" t="s">
        <v>124</v>
      </c>
      <c r="C46" s="53"/>
      <c r="D46" s="68">
        <f>SUM(D47:D49)</f>
        <v>1200000</v>
      </c>
      <c r="E46" s="9"/>
      <c r="F46" s="52">
        <v>425100</v>
      </c>
      <c r="G46" s="52"/>
      <c r="H46" s="19"/>
      <c r="I46" s="19"/>
      <c r="J46" s="19"/>
      <c r="K46" s="48"/>
    </row>
    <row r="47" spans="1:11" s="29" customFormat="1" ht="42.75" customHeight="1">
      <c r="A47" s="30" t="s">
        <v>46</v>
      </c>
      <c r="B47" s="48" t="s">
        <v>171</v>
      </c>
      <c r="C47" s="19">
        <v>50000000</v>
      </c>
      <c r="D47" s="12">
        <v>500000</v>
      </c>
      <c r="E47" s="40" t="s">
        <v>131</v>
      </c>
      <c r="F47" s="19">
        <v>425119</v>
      </c>
      <c r="G47" s="46" t="s">
        <v>108</v>
      </c>
      <c r="H47" s="45" t="s">
        <v>189</v>
      </c>
      <c r="I47" s="45" t="s">
        <v>184</v>
      </c>
      <c r="J47" s="45" t="s">
        <v>193</v>
      </c>
      <c r="K47" s="186"/>
    </row>
    <row r="48" spans="1:11" s="29" customFormat="1" ht="15">
      <c r="A48" s="30" t="s">
        <v>47</v>
      </c>
      <c r="B48" s="71" t="s">
        <v>137</v>
      </c>
      <c r="C48" s="34">
        <v>45441000</v>
      </c>
      <c r="D48" s="12">
        <v>500000</v>
      </c>
      <c r="E48" s="40" t="s">
        <v>131</v>
      </c>
      <c r="F48" s="45">
        <v>425119</v>
      </c>
      <c r="G48" s="46" t="s">
        <v>108</v>
      </c>
      <c r="H48" s="45" t="s">
        <v>189</v>
      </c>
      <c r="I48" s="45" t="s">
        <v>184</v>
      </c>
      <c r="J48" s="45" t="s">
        <v>193</v>
      </c>
      <c r="K48" s="187"/>
    </row>
    <row r="49" spans="1:11" ht="28.5">
      <c r="A49" s="30" t="s">
        <v>111</v>
      </c>
      <c r="B49" s="48" t="s">
        <v>177</v>
      </c>
      <c r="C49" s="45">
        <v>98390000</v>
      </c>
      <c r="D49" s="33">
        <v>200000</v>
      </c>
      <c r="E49" s="82" t="s">
        <v>130</v>
      </c>
      <c r="F49" s="34">
        <v>425119</v>
      </c>
      <c r="G49" s="46" t="s">
        <v>108</v>
      </c>
      <c r="H49" s="34" t="s">
        <v>197</v>
      </c>
      <c r="I49" s="34" t="s">
        <v>192</v>
      </c>
      <c r="J49" s="34" t="s">
        <v>193</v>
      </c>
      <c r="K49" s="188"/>
    </row>
    <row r="50" spans="1:11" s="29" customFormat="1" ht="15">
      <c r="A50" s="194" t="s">
        <v>12</v>
      </c>
      <c r="B50" s="179" t="s">
        <v>125</v>
      </c>
      <c r="C50" s="179"/>
      <c r="D50" s="26">
        <f>D51+D52</f>
        <v>3090000</v>
      </c>
      <c r="E50" s="27"/>
      <c r="F50" s="179">
        <v>425200</v>
      </c>
      <c r="G50" s="179"/>
      <c r="H50" s="186"/>
      <c r="I50" s="186"/>
      <c r="J50" s="186"/>
      <c r="K50" s="187"/>
    </row>
    <row r="51" spans="1:11" s="29" customFormat="1" ht="15">
      <c r="A51" s="195"/>
      <c r="B51" s="180"/>
      <c r="C51" s="180"/>
      <c r="D51" s="86">
        <f>D53+D54+D55+D56+D57+D58+D60</f>
        <v>2840000</v>
      </c>
      <c r="E51" s="85" t="s">
        <v>157</v>
      </c>
      <c r="F51" s="180"/>
      <c r="G51" s="180"/>
      <c r="H51" s="187"/>
      <c r="I51" s="187"/>
      <c r="J51" s="187"/>
      <c r="K51" s="187"/>
    </row>
    <row r="52" spans="1:11" s="29" customFormat="1" ht="15">
      <c r="A52" s="196"/>
      <c r="B52" s="181"/>
      <c r="C52" s="181"/>
      <c r="D52" s="88">
        <f>D61</f>
        <v>250000</v>
      </c>
      <c r="E52" s="89" t="s">
        <v>232</v>
      </c>
      <c r="F52" s="181"/>
      <c r="G52" s="181"/>
      <c r="H52" s="188"/>
      <c r="I52" s="188"/>
      <c r="J52" s="188"/>
      <c r="K52" s="188"/>
    </row>
    <row r="53" spans="1:11" ht="14.25">
      <c r="A53" s="47" t="s">
        <v>43</v>
      </c>
      <c r="B53" s="48" t="s">
        <v>81</v>
      </c>
      <c r="C53" s="45">
        <v>50116500</v>
      </c>
      <c r="D53" s="39">
        <v>450000</v>
      </c>
      <c r="E53" s="40" t="s">
        <v>131</v>
      </c>
      <c r="F53" s="45">
        <v>425211</v>
      </c>
      <c r="G53" s="46" t="s">
        <v>108</v>
      </c>
      <c r="H53" s="45" t="s">
        <v>189</v>
      </c>
      <c r="I53" s="45" t="s">
        <v>184</v>
      </c>
      <c r="J53" s="45" t="s">
        <v>193</v>
      </c>
      <c r="K53" s="186" t="s">
        <v>231</v>
      </c>
    </row>
    <row r="54" spans="1:11" ht="14.25">
      <c r="A54" s="47" t="s">
        <v>114</v>
      </c>
      <c r="B54" s="48" t="s">
        <v>172</v>
      </c>
      <c r="C54" s="45">
        <v>50433000</v>
      </c>
      <c r="D54" s="36">
        <v>500000</v>
      </c>
      <c r="E54" s="40" t="s">
        <v>131</v>
      </c>
      <c r="F54" s="45">
        <v>425251</v>
      </c>
      <c r="G54" s="46" t="s">
        <v>108</v>
      </c>
      <c r="H54" s="45" t="s">
        <v>189</v>
      </c>
      <c r="I54" s="45" t="s">
        <v>184</v>
      </c>
      <c r="J54" s="45" t="s">
        <v>193</v>
      </c>
      <c r="K54" s="187"/>
    </row>
    <row r="55" spans="1:11" ht="14.25">
      <c r="A55" s="18" t="s">
        <v>115</v>
      </c>
      <c r="B55" s="48" t="s">
        <v>141</v>
      </c>
      <c r="C55" s="19">
        <v>45331220</v>
      </c>
      <c r="D55" s="12">
        <v>500000</v>
      </c>
      <c r="E55" s="40" t="s">
        <v>131</v>
      </c>
      <c r="F55" s="19">
        <v>425225</v>
      </c>
      <c r="G55" s="46" t="s">
        <v>108</v>
      </c>
      <c r="H55" s="45" t="s">
        <v>189</v>
      </c>
      <c r="I55" s="45" t="s">
        <v>184</v>
      </c>
      <c r="J55" s="45" t="s">
        <v>193</v>
      </c>
      <c r="K55" s="187"/>
    </row>
    <row r="56" spans="1:11" ht="14.25">
      <c r="A56" s="3" t="s">
        <v>116</v>
      </c>
      <c r="B56" s="48" t="s">
        <v>139</v>
      </c>
      <c r="C56" s="45">
        <v>50532300</v>
      </c>
      <c r="D56" s="12">
        <v>340000</v>
      </c>
      <c r="E56" s="40" t="s">
        <v>131</v>
      </c>
      <c r="F56" s="45">
        <v>425200</v>
      </c>
      <c r="G56" s="46" t="s">
        <v>108</v>
      </c>
      <c r="H56" s="45" t="s">
        <v>189</v>
      </c>
      <c r="I56" s="45" t="s">
        <v>184</v>
      </c>
      <c r="J56" s="45" t="s">
        <v>193</v>
      </c>
      <c r="K56" s="187"/>
    </row>
    <row r="57" spans="1:11" ht="14.25">
      <c r="A57" s="3" t="s">
        <v>138</v>
      </c>
      <c r="B57" s="72" t="s">
        <v>110</v>
      </c>
      <c r="C57" s="45">
        <v>50300000</v>
      </c>
      <c r="D57" s="12">
        <v>500000</v>
      </c>
      <c r="E57" s="40" t="s">
        <v>131</v>
      </c>
      <c r="F57" s="45">
        <v>425229</v>
      </c>
      <c r="G57" s="46" t="s">
        <v>108</v>
      </c>
      <c r="H57" s="45" t="s">
        <v>189</v>
      </c>
      <c r="I57" s="45" t="s">
        <v>184</v>
      </c>
      <c r="J57" s="45" t="s">
        <v>193</v>
      </c>
      <c r="K57" s="187"/>
    </row>
    <row r="58" spans="1:11" ht="14.25">
      <c r="A58" s="3" t="s">
        <v>168</v>
      </c>
      <c r="B58" s="72" t="s">
        <v>140</v>
      </c>
      <c r="C58" s="5">
        <v>98514000</v>
      </c>
      <c r="D58" s="12">
        <v>300000</v>
      </c>
      <c r="E58" s="40" t="s">
        <v>131</v>
      </c>
      <c r="F58" s="5">
        <v>425225</v>
      </c>
      <c r="G58" s="46" t="s">
        <v>108</v>
      </c>
      <c r="H58" s="45" t="s">
        <v>189</v>
      </c>
      <c r="I58" s="45" t="s">
        <v>184</v>
      </c>
      <c r="J58" s="45" t="s">
        <v>193</v>
      </c>
      <c r="K58" s="187"/>
    </row>
    <row r="59" spans="1:190" s="1" customFormat="1" ht="14.25">
      <c r="A59" s="261" t="s">
        <v>169</v>
      </c>
      <c r="B59" s="206" t="s">
        <v>160</v>
      </c>
      <c r="C59" s="271">
        <v>5031200</v>
      </c>
      <c r="D59" s="10">
        <v>500000</v>
      </c>
      <c r="E59" s="77"/>
      <c r="F59" s="264">
        <v>425222</v>
      </c>
      <c r="G59" s="258" t="s">
        <v>108</v>
      </c>
      <c r="H59" s="258" t="s">
        <v>184</v>
      </c>
      <c r="I59" s="258" t="s">
        <v>190</v>
      </c>
      <c r="J59" s="258" t="s">
        <v>191</v>
      </c>
      <c r="K59" s="187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</row>
    <row r="60" spans="1:190" s="1" customFormat="1" ht="14.25">
      <c r="A60" s="262"/>
      <c r="B60" s="207"/>
      <c r="C60" s="272"/>
      <c r="D60" s="33">
        <f>D59/12*6</f>
        <v>250000</v>
      </c>
      <c r="E60" s="11" t="s">
        <v>131</v>
      </c>
      <c r="F60" s="265"/>
      <c r="G60" s="259"/>
      <c r="H60" s="259"/>
      <c r="I60" s="259"/>
      <c r="J60" s="259"/>
      <c r="K60" s="187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</row>
    <row r="61" spans="1:190" s="1" customFormat="1" ht="14.25">
      <c r="A61" s="263"/>
      <c r="B61" s="208"/>
      <c r="C61" s="273"/>
      <c r="D61" s="36">
        <f>D59/12*6</f>
        <v>250000</v>
      </c>
      <c r="E61" s="13" t="s">
        <v>212</v>
      </c>
      <c r="F61" s="266"/>
      <c r="G61" s="260"/>
      <c r="H61" s="260"/>
      <c r="I61" s="260"/>
      <c r="J61" s="260"/>
      <c r="K61" s="188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</row>
    <row r="62" spans="1:11" ht="14.25">
      <c r="A62" s="173"/>
      <c r="B62" s="174"/>
      <c r="C62" s="174"/>
      <c r="D62" s="213"/>
      <c r="E62" s="213"/>
      <c r="F62" s="174"/>
      <c r="G62" s="174"/>
      <c r="H62" s="174"/>
      <c r="I62" s="174"/>
      <c r="J62" s="174"/>
      <c r="K62" s="175"/>
    </row>
    <row r="63" spans="1:11" s="29" customFormat="1" ht="15">
      <c r="A63" s="194" t="s">
        <v>33</v>
      </c>
      <c r="B63" s="179" t="s">
        <v>24</v>
      </c>
      <c r="C63" s="179"/>
      <c r="D63" s="26">
        <f>D64+D65</f>
        <v>30550000</v>
      </c>
      <c r="E63" s="27"/>
      <c r="F63" s="179">
        <v>421000</v>
      </c>
      <c r="G63" s="179"/>
      <c r="H63" s="179"/>
      <c r="I63" s="179"/>
      <c r="J63" s="179"/>
      <c r="K63" s="179"/>
    </row>
    <row r="64" spans="1:11" s="29" customFormat="1" ht="15">
      <c r="A64" s="195"/>
      <c r="B64" s="180"/>
      <c r="C64" s="180"/>
      <c r="D64" s="84">
        <f>D67+D70+D73</f>
        <v>20241666.666666668</v>
      </c>
      <c r="E64" s="85" t="s">
        <v>131</v>
      </c>
      <c r="F64" s="180"/>
      <c r="G64" s="180"/>
      <c r="H64" s="180"/>
      <c r="I64" s="180"/>
      <c r="J64" s="180"/>
      <c r="K64" s="180"/>
    </row>
    <row r="65" spans="1:11" s="29" customFormat="1" ht="15">
      <c r="A65" s="196"/>
      <c r="B65" s="181"/>
      <c r="C65" s="181"/>
      <c r="D65" s="90">
        <f>D68+D71+D74</f>
        <v>10308333.333333334</v>
      </c>
      <c r="E65" s="89" t="s">
        <v>212</v>
      </c>
      <c r="F65" s="181"/>
      <c r="G65" s="181"/>
      <c r="H65" s="181"/>
      <c r="I65" s="181"/>
      <c r="J65" s="181"/>
      <c r="K65" s="181"/>
    </row>
    <row r="66" spans="1:11" ht="14.25">
      <c r="A66" s="191" t="s">
        <v>18</v>
      </c>
      <c r="B66" s="206" t="s">
        <v>99</v>
      </c>
      <c r="C66" s="186">
        <v>64110000</v>
      </c>
      <c r="D66" s="33">
        <v>30000000</v>
      </c>
      <c r="E66" s="82"/>
      <c r="F66" s="183">
        <v>421420</v>
      </c>
      <c r="G66" s="133" t="s">
        <v>109</v>
      </c>
      <c r="H66" s="186" t="s">
        <v>189</v>
      </c>
      <c r="I66" s="186" t="s">
        <v>184</v>
      </c>
      <c r="J66" s="186" t="s">
        <v>185</v>
      </c>
      <c r="K66" s="255" t="s">
        <v>231</v>
      </c>
    </row>
    <row r="67" spans="1:11" ht="14.25">
      <c r="A67" s="192"/>
      <c r="B67" s="207"/>
      <c r="C67" s="187"/>
      <c r="D67" s="33">
        <f>D66/12*8</f>
        <v>20000000</v>
      </c>
      <c r="E67" s="11" t="s">
        <v>131</v>
      </c>
      <c r="F67" s="184"/>
      <c r="G67" s="134"/>
      <c r="H67" s="187"/>
      <c r="I67" s="187"/>
      <c r="J67" s="187"/>
      <c r="K67" s="256"/>
    </row>
    <row r="68" spans="1:11" ht="14.25">
      <c r="A68" s="193"/>
      <c r="B68" s="208"/>
      <c r="C68" s="188"/>
      <c r="D68" s="36">
        <f>D66/12*4</f>
        <v>10000000</v>
      </c>
      <c r="E68" s="13" t="s">
        <v>212</v>
      </c>
      <c r="F68" s="185"/>
      <c r="G68" s="135"/>
      <c r="H68" s="188"/>
      <c r="I68" s="188"/>
      <c r="J68" s="188"/>
      <c r="K68" s="256"/>
    </row>
    <row r="69" spans="1:11" ht="14.25">
      <c r="A69" s="261" t="s">
        <v>19</v>
      </c>
      <c r="B69" s="206" t="s">
        <v>100</v>
      </c>
      <c r="C69" s="258">
        <v>64110000</v>
      </c>
      <c r="D69" s="17">
        <v>250000</v>
      </c>
      <c r="E69" s="78"/>
      <c r="F69" s="183">
        <v>421420</v>
      </c>
      <c r="G69" s="133" t="s">
        <v>108</v>
      </c>
      <c r="H69" s="186" t="s">
        <v>189</v>
      </c>
      <c r="I69" s="186" t="s">
        <v>184</v>
      </c>
      <c r="J69" s="186" t="s">
        <v>185</v>
      </c>
      <c r="K69" s="256"/>
    </row>
    <row r="70" spans="1:11" ht="14.25">
      <c r="A70" s="262"/>
      <c r="B70" s="207"/>
      <c r="C70" s="259"/>
      <c r="D70" s="33">
        <f>D69/12*8</f>
        <v>166666.66666666666</v>
      </c>
      <c r="E70" s="11" t="s">
        <v>131</v>
      </c>
      <c r="F70" s="184"/>
      <c r="G70" s="134"/>
      <c r="H70" s="187"/>
      <c r="I70" s="187"/>
      <c r="J70" s="187"/>
      <c r="K70" s="256"/>
    </row>
    <row r="71" spans="1:11" ht="14.25">
      <c r="A71" s="263"/>
      <c r="B71" s="208"/>
      <c r="C71" s="260"/>
      <c r="D71" s="36">
        <f>D69/12*4</f>
        <v>83333.33333333333</v>
      </c>
      <c r="E71" s="13" t="s">
        <v>212</v>
      </c>
      <c r="F71" s="185"/>
      <c r="G71" s="135"/>
      <c r="H71" s="188"/>
      <c r="I71" s="188"/>
      <c r="J71" s="188"/>
      <c r="K71" s="256"/>
    </row>
    <row r="72" spans="1:11" ht="14.25">
      <c r="A72" s="261" t="s">
        <v>20</v>
      </c>
      <c r="B72" s="206" t="s">
        <v>86</v>
      </c>
      <c r="C72" s="186">
        <v>90923000</v>
      </c>
      <c r="D72" s="17">
        <v>300000</v>
      </c>
      <c r="E72" s="78"/>
      <c r="F72" s="264">
        <v>421321</v>
      </c>
      <c r="G72" s="133" t="s">
        <v>108</v>
      </c>
      <c r="H72" s="186" t="s">
        <v>199</v>
      </c>
      <c r="I72" s="186" t="s">
        <v>197</v>
      </c>
      <c r="J72" s="186" t="s">
        <v>203</v>
      </c>
      <c r="K72" s="256"/>
    </row>
    <row r="73" spans="1:11" ht="14.25">
      <c r="A73" s="262"/>
      <c r="B73" s="207"/>
      <c r="C73" s="187"/>
      <c r="D73" s="33">
        <f>D72/12*3</f>
        <v>75000</v>
      </c>
      <c r="E73" s="11" t="s">
        <v>131</v>
      </c>
      <c r="F73" s="265"/>
      <c r="G73" s="134"/>
      <c r="H73" s="187"/>
      <c r="I73" s="187"/>
      <c r="J73" s="187"/>
      <c r="K73" s="256"/>
    </row>
    <row r="74" spans="1:11" ht="14.25">
      <c r="A74" s="263"/>
      <c r="B74" s="208"/>
      <c r="C74" s="188"/>
      <c r="D74" s="36">
        <f>D72/12*9</f>
        <v>225000</v>
      </c>
      <c r="E74" s="13" t="s">
        <v>212</v>
      </c>
      <c r="F74" s="266"/>
      <c r="G74" s="135"/>
      <c r="H74" s="188"/>
      <c r="I74" s="188"/>
      <c r="J74" s="188"/>
      <c r="K74" s="256"/>
    </row>
    <row r="75" spans="1:11" ht="14.25">
      <c r="A75" s="173"/>
      <c r="B75" s="174"/>
      <c r="C75" s="174"/>
      <c r="D75" s="174"/>
      <c r="E75" s="174"/>
      <c r="F75" s="174"/>
      <c r="G75" s="174"/>
      <c r="H75" s="174"/>
      <c r="I75" s="174"/>
      <c r="J75" s="174"/>
      <c r="K75" s="175"/>
    </row>
    <row r="76" spans="1:190" s="1" customFormat="1" ht="15">
      <c r="A76" s="70" t="s">
        <v>23</v>
      </c>
      <c r="B76" s="69" t="s">
        <v>127</v>
      </c>
      <c r="C76" s="60"/>
      <c r="D76" s="8">
        <f>SUM(D77)</f>
        <v>200000</v>
      </c>
      <c r="E76" s="9"/>
      <c r="F76" s="60">
        <v>482000</v>
      </c>
      <c r="G76" s="60"/>
      <c r="H76" s="60"/>
      <c r="I76" s="60"/>
      <c r="J76" s="60"/>
      <c r="K76" s="6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</row>
    <row r="77" spans="1:190" s="1" customFormat="1" ht="35.25" customHeight="1">
      <c r="A77" s="6" t="s">
        <v>25</v>
      </c>
      <c r="B77" s="80" t="s">
        <v>136</v>
      </c>
      <c r="C77" s="5">
        <v>71631200</v>
      </c>
      <c r="D77" s="15">
        <v>200000</v>
      </c>
      <c r="E77" s="16" t="s">
        <v>131</v>
      </c>
      <c r="F77" s="5">
        <v>482131</v>
      </c>
      <c r="G77" s="46" t="s">
        <v>108</v>
      </c>
      <c r="H77" s="45" t="s">
        <v>189</v>
      </c>
      <c r="I77" s="45" t="s">
        <v>184</v>
      </c>
      <c r="J77" s="45" t="s">
        <v>193</v>
      </c>
      <c r="K77" s="6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</row>
    <row r="78" spans="1:191" s="1" customFormat="1" ht="15">
      <c r="A78" s="257"/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81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</row>
    <row r="79" spans="1:11" s="29" customFormat="1" ht="15">
      <c r="A79" s="194" t="s">
        <v>48</v>
      </c>
      <c r="B79" s="179" t="s">
        <v>126</v>
      </c>
      <c r="C79" s="179"/>
      <c r="D79" s="26">
        <f>D80+D81</f>
        <v>2539000</v>
      </c>
      <c r="E79" s="27"/>
      <c r="F79" s="189">
        <v>423000</v>
      </c>
      <c r="G79" s="179"/>
      <c r="H79" s="179"/>
      <c r="I79" s="179"/>
      <c r="J79" s="179"/>
      <c r="K79" s="179"/>
    </row>
    <row r="80" spans="1:11" s="29" customFormat="1" ht="15">
      <c r="A80" s="195"/>
      <c r="B80" s="180"/>
      <c r="C80" s="180"/>
      <c r="D80" s="84">
        <f>D83+D86+D88+D89+D90+D92</f>
        <v>2044499.9999999998</v>
      </c>
      <c r="E80" s="85" t="s">
        <v>131</v>
      </c>
      <c r="F80" s="190"/>
      <c r="G80" s="180"/>
      <c r="H80" s="180"/>
      <c r="I80" s="180"/>
      <c r="J80" s="180"/>
      <c r="K80" s="180"/>
    </row>
    <row r="81" spans="1:11" s="29" customFormat="1" ht="15">
      <c r="A81" s="196"/>
      <c r="B81" s="181"/>
      <c r="C81" s="181"/>
      <c r="D81" s="90">
        <f>D84+D87+D93</f>
        <v>494500</v>
      </c>
      <c r="E81" s="89" t="s">
        <v>212</v>
      </c>
      <c r="F81" s="205"/>
      <c r="G81" s="181"/>
      <c r="H81" s="181"/>
      <c r="I81" s="181"/>
      <c r="J81" s="181"/>
      <c r="K81" s="181"/>
    </row>
    <row r="82" spans="1:15" ht="14.25">
      <c r="A82" s="191" t="s">
        <v>35</v>
      </c>
      <c r="B82" s="220" t="s">
        <v>63</v>
      </c>
      <c r="C82" s="209">
        <v>79416000</v>
      </c>
      <c r="D82" s="91">
        <v>239000</v>
      </c>
      <c r="E82" s="92"/>
      <c r="F82" s="186">
        <v>423420</v>
      </c>
      <c r="G82" s="133" t="s">
        <v>108</v>
      </c>
      <c r="H82" s="186" t="s">
        <v>187</v>
      </c>
      <c r="I82" s="186" t="s">
        <v>190</v>
      </c>
      <c r="J82" s="186" t="s">
        <v>191</v>
      </c>
      <c r="K82" s="186" t="s">
        <v>231</v>
      </c>
      <c r="L82" s="158"/>
      <c r="M82" s="171"/>
      <c r="N82" s="171"/>
      <c r="O82" s="76"/>
    </row>
    <row r="83" spans="1:15" ht="14.25">
      <c r="A83" s="192"/>
      <c r="B83" s="221"/>
      <c r="C83" s="210"/>
      <c r="D83" s="33">
        <f>D82/12*6</f>
        <v>119500</v>
      </c>
      <c r="E83" s="11" t="s">
        <v>131</v>
      </c>
      <c r="F83" s="187"/>
      <c r="G83" s="134"/>
      <c r="H83" s="187"/>
      <c r="I83" s="187"/>
      <c r="J83" s="187"/>
      <c r="K83" s="187"/>
      <c r="L83" s="75"/>
      <c r="M83" s="75"/>
      <c r="N83" s="75"/>
      <c r="O83" s="76"/>
    </row>
    <row r="84" spans="1:15" ht="14.25">
      <c r="A84" s="193"/>
      <c r="B84" s="222"/>
      <c r="C84" s="211"/>
      <c r="D84" s="36">
        <f>D82/12*6</f>
        <v>119500</v>
      </c>
      <c r="E84" s="13" t="s">
        <v>212</v>
      </c>
      <c r="F84" s="188"/>
      <c r="G84" s="135"/>
      <c r="H84" s="188"/>
      <c r="I84" s="188"/>
      <c r="J84" s="188"/>
      <c r="K84" s="187"/>
      <c r="L84" s="75"/>
      <c r="M84" s="75"/>
      <c r="N84" s="75"/>
      <c r="O84" s="76"/>
    </row>
    <row r="85" spans="1:11" ht="14.25">
      <c r="A85" s="191" t="s">
        <v>36</v>
      </c>
      <c r="B85" s="206" t="s">
        <v>62</v>
      </c>
      <c r="C85" s="258">
        <v>79530000</v>
      </c>
      <c r="D85" s="10">
        <v>500000</v>
      </c>
      <c r="E85" s="78"/>
      <c r="F85" s="264">
        <v>423111</v>
      </c>
      <c r="G85" s="133" t="s">
        <v>108</v>
      </c>
      <c r="H85" s="186" t="s">
        <v>189</v>
      </c>
      <c r="I85" s="186" t="s">
        <v>187</v>
      </c>
      <c r="J85" s="186" t="s">
        <v>204</v>
      </c>
      <c r="K85" s="187"/>
    </row>
    <row r="86" spans="1:11" ht="14.25">
      <c r="A86" s="192"/>
      <c r="B86" s="207"/>
      <c r="C86" s="259"/>
      <c r="D86" s="33">
        <f>D85/12*7</f>
        <v>291666.6666666666</v>
      </c>
      <c r="E86" s="11" t="s">
        <v>131</v>
      </c>
      <c r="F86" s="265"/>
      <c r="G86" s="134"/>
      <c r="H86" s="187"/>
      <c r="I86" s="187"/>
      <c r="J86" s="187"/>
      <c r="K86" s="187"/>
    </row>
    <row r="87" spans="1:11" ht="14.25">
      <c r="A87" s="193"/>
      <c r="B87" s="208"/>
      <c r="C87" s="260"/>
      <c r="D87" s="36">
        <f>D85/12*5</f>
        <v>208333.3333333333</v>
      </c>
      <c r="E87" s="13" t="s">
        <v>212</v>
      </c>
      <c r="F87" s="266"/>
      <c r="G87" s="135"/>
      <c r="H87" s="188"/>
      <c r="I87" s="188"/>
      <c r="J87" s="188"/>
      <c r="K87" s="187"/>
    </row>
    <row r="88" spans="1:11" ht="23.25" customHeight="1">
      <c r="A88" s="47" t="s">
        <v>37</v>
      </c>
      <c r="B88" s="66" t="s">
        <v>133</v>
      </c>
      <c r="C88" s="5">
        <v>78900000</v>
      </c>
      <c r="D88" s="12">
        <v>500000</v>
      </c>
      <c r="E88" s="37" t="s">
        <v>131</v>
      </c>
      <c r="F88" s="19">
        <v>423410</v>
      </c>
      <c r="G88" s="46" t="s">
        <v>108</v>
      </c>
      <c r="H88" s="45" t="s">
        <v>189</v>
      </c>
      <c r="I88" s="45" t="s">
        <v>184</v>
      </c>
      <c r="J88" s="45" t="s">
        <v>193</v>
      </c>
      <c r="K88" s="187"/>
    </row>
    <row r="89" spans="1:11" ht="23.25" customHeight="1">
      <c r="A89" s="47" t="s">
        <v>38</v>
      </c>
      <c r="B89" s="73" t="s">
        <v>135</v>
      </c>
      <c r="C89" s="59">
        <v>98390000</v>
      </c>
      <c r="D89" s="12">
        <v>500000</v>
      </c>
      <c r="E89" s="40" t="s">
        <v>131</v>
      </c>
      <c r="F89" s="5">
        <v>423911</v>
      </c>
      <c r="G89" s="46" t="s">
        <v>108</v>
      </c>
      <c r="H89" s="45" t="s">
        <v>189</v>
      </c>
      <c r="I89" s="45" t="s">
        <v>184</v>
      </c>
      <c r="J89" s="45" t="s">
        <v>193</v>
      </c>
      <c r="K89" s="187"/>
    </row>
    <row r="90" spans="1:11" ht="14.25">
      <c r="A90" s="30" t="s">
        <v>233</v>
      </c>
      <c r="B90" s="66" t="s">
        <v>144</v>
      </c>
      <c r="C90" s="34">
        <v>30200000</v>
      </c>
      <c r="D90" s="36">
        <v>300000</v>
      </c>
      <c r="E90" s="37" t="s">
        <v>130</v>
      </c>
      <c r="F90" s="34">
        <v>423291</v>
      </c>
      <c r="G90" s="35" t="s">
        <v>108</v>
      </c>
      <c r="H90" s="34" t="s">
        <v>189</v>
      </c>
      <c r="I90" s="34" t="s">
        <v>184</v>
      </c>
      <c r="J90" s="34" t="s">
        <v>193</v>
      </c>
      <c r="K90" s="187"/>
    </row>
    <row r="91" spans="1:11" ht="14.25">
      <c r="A91" s="191" t="s">
        <v>241</v>
      </c>
      <c r="B91" s="206" t="s">
        <v>104</v>
      </c>
      <c r="C91" s="271" t="s">
        <v>91</v>
      </c>
      <c r="D91" s="10">
        <v>500000</v>
      </c>
      <c r="E91" s="77"/>
      <c r="F91" s="264">
        <v>423711</v>
      </c>
      <c r="G91" s="274" t="s">
        <v>108</v>
      </c>
      <c r="H91" s="258" t="s">
        <v>201</v>
      </c>
      <c r="I91" s="258" t="s">
        <v>184</v>
      </c>
      <c r="J91" s="258" t="s">
        <v>185</v>
      </c>
      <c r="K91" s="187"/>
    </row>
    <row r="92" spans="1:11" ht="14.25">
      <c r="A92" s="192"/>
      <c r="B92" s="207"/>
      <c r="C92" s="272"/>
      <c r="D92" s="33">
        <f>D91/12*8</f>
        <v>333333.3333333333</v>
      </c>
      <c r="E92" s="11" t="s">
        <v>131</v>
      </c>
      <c r="F92" s="265"/>
      <c r="G92" s="275"/>
      <c r="H92" s="259"/>
      <c r="I92" s="259"/>
      <c r="J92" s="259"/>
      <c r="K92" s="187"/>
    </row>
    <row r="93" spans="1:11" ht="14.25">
      <c r="A93" s="193"/>
      <c r="B93" s="208"/>
      <c r="C93" s="273"/>
      <c r="D93" s="36">
        <f>D91/12*4</f>
        <v>166666.66666666666</v>
      </c>
      <c r="E93" s="13" t="s">
        <v>212</v>
      </c>
      <c r="F93" s="266"/>
      <c r="G93" s="276"/>
      <c r="H93" s="260"/>
      <c r="I93" s="260"/>
      <c r="J93" s="260"/>
      <c r="K93" s="188"/>
    </row>
    <row r="94" spans="1:11" ht="14.25">
      <c r="A94" s="166"/>
      <c r="B94" s="166"/>
      <c r="C94" s="166"/>
      <c r="D94" s="191"/>
      <c r="E94" s="191"/>
      <c r="F94" s="166"/>
      <c r="G94" s="166"/>
      <c r="H94" s="166"/>
      <c r="I94" s="166"/>
      <c r="J94" s="166"/>
      <c r="K94" s="166"/>
    </row>
    <row r="95" spans="1:189" s="2" customFormat="1" ht="24" customHeight="1">
      <c r="A95" s="70" t="s">
        <v>52</v>
      </c>
      <c r="B95" s="60" t="s">
        <v>64</v>
      </c>
      <c r="C95" s="60"/>
      <c r="D95" s="68">
        <f>SUM(D96:D96)</f>
        <v>500000</v>
      </c>
      <c r="E95" s="99"/>
      <c r="F95" s="95">
        <v>422000</v>
      </c>
      <c r="G95" s="60"/>
      <c r="H95" s="60"/>
      <c r="I95" s="60"/>
      <c r="J95" s="79"/>
      <c r="K95" s="61"/>
      <c r="L95" s="20"/>
      <c r="M95" s="20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</row>
    <row r="96" spans="1:189" s="1" customFormat="1" ht="15">
      <c r="A96" s="3" t="s">
        <v>53</v>
      </c>
      <c r="B96" s="66" t="s">
        <v>97</v>
      </c>
      <c r="C96" s="5">
        <v>98390000</v>
      </c>
      <c r="D96" s="39">
        <v>500000</v>
      </c>
      <c r="E96" s="40" t="s">
        <v>131</v>
      </c>
      <c r="F96" s="98">
        <v>422911</v>
      </c>
      <c r="G96" s="35" t="s">
        <v>108</v>
      </c>
      <c r="H96" s="34" t="s">
        <v>189</v>
      </c>
      <c r="I96" s="34" t="s">
        <v>184</v>
      </c>
      <c r="J96" s="34" t="s">
        <v>193</v>
      </c>
      <c r="K96" s="61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</row>
  </sheetData>
  <sheetProtection password="CA2F" sheet="1"/>
  <mergeCells count="171">
    <mergeCell ref="K82:K93"/>
    <mergeCell ref="J91:J93"/>
    <mergeCell ref="I91:I93"/>
    <mergeCell ref="H91:H93"/>
    <mergeCell ref="G91:G93"/>
    <mergeCell ref="F91:F93"/>
    <mergeCell ref="J82:J84"/>
    <mergeCell ref="I85:I87"/>
    <mergeCell ref="H85:H87"/>
    <mergeCell ref="G85:G87"/>
    <mergeCell ref="K20:K22"/>
    <mergeCell ref="A38:K38"/>
    <mergeCell ref="J39:J41"/>
    <mergeCell ref="B66:B68"/>
    <mergeCell ref="H39:H41"/>
    <mergeCell ref="A62:K62"/>
    <mergeCell ref="K39:K41"/>
    <mergeCell ref="J63:J65"/>
    <mergeCell ref="G63:G65"/>
    <mergeCell ref="H63:H65"/>
    <mergeCell ref="C91:C93"/>
    <mergeCell ref="F72:F74"/>
    <mergeCell ref="C30:C32"/>
    <mergeCell ref="B63:B65"/>
    <mergeCell ref="C63:C65"/>
    <mergeCell ref="A30:A32"/>
    <mergeCell ref="C69:C71"/>
    <mergeCell ref="B30:B32"/>
    <mergeCell ref="B91:B93"/>
    <mergeCell ref="A91:A93"/>
    <mergeCell ref="F66:F68"/>
    <mergeCell ref="C66:C68"/>
    <mergeCell ref="C50:C52"/>
    <mergeCell ref="A69:A71"/>
    <mergeCell ref="C59:C61"/>
    <mergeCell ref="F50:F52"/>
    <mergeCell ref="A50:A52"/>
    <mergeCell ref="L82:N82"/>
    <mergeCell ref="A75:K75"/>
    <mergeCell ref="I30:I32"/>
    <mergeCell ref="H30:H32"/>
    <mergeCell ref="G30:G32"/>
    <mergeCell ref="I72:I74"/>
    <mergeCell ref="A63:A65"/>
    <mergeCell ref="H66:H68"/>
    <mergeCell ref="J72:J74"/>
    <mergeCell ref="F69:F71"/>
    <mergeCell ref="K6:K8"/>
    <mergeCell ref="A9:K9"/>
    <mergeCell ref="K10:K12"/>
    <mergeCell ref="A1:K1"/>
    <mergeCell ref="A3:K3"/>
    <mergeCell ref="G4:G5"/>
    <mergeCell ref="H4:J4"/>
    <mergeCell ref="A4:A5"/>
    <mergeCell ref="K4:K5"/>
    <mergeCell ref="A6:A8"/>
    <mergeCell ref="I6:I8"/>
    <mergeCell ref="F4:F5"/>
    <mergeCell ref="B69:B71"/>
    <mergeCell ref="F63:F65"/>
    <mergeCell ref="F30:F32"/>
    <mergeCell ref="J6:J8"/>
    <mergeCell ref="B6:B8"/>
    <mergeCell ref="C6:C8"/>
    <mergeCell ref="F6:F8"/>
    <mergeCell ref="G6:G8"/>
    <mergeCell ref="C4:C5"/>
    <mergeCell ref="B4:B5"/>
    <mergeCell ref="D4:E5"/>
    <mergeCell ref="H6:H8"/>
    <mergeCell ref="A66:A68"/>
    <mergeCell ref="A39:A41"/>
    <mergeCell ref="G66:G68"/>
    <mergeCell ref="F39:F41"/>
    <mergeCell ref="A27:A29"/>
    <mergeCell ref="G39:G41"/>
    <mergeCell ref="G82:G84"/>
    <mergeCell ref="K14:K18"/>
    <mergeCell ref="J69:J71"/>
    <mergeCell ref="I69:I71"/>
    <mergeCell ref="H69:H71"/>
    <mergeCell ref="I63:I65"/>
    <mergeCell ref="A19:K19"/>
    <mergeCell ref="A23:K23"/>
    <mergeCell ref="G69:G71"/>
    <mergeCell ref="C39:C41"/>
    <mergeCell ref="I82:I84"/>
    <mergeCell ref="H82:H84"/>
    <mergeCell ref="A82:A84"/>
    <mergeCell ref="A72:A74"/>
    <mergeCell ref="C82:C84"/>
    <mergeCell ref="B72:B74"/>
    <mergeCell ref="C72:C74"/>
    <mergeCell ref="G72:G74"/>
    <mergeCell ref="A79:A81"/>
    <mergeCell ref="B79:B81"/>
    <mergeCell ref="A85:A87"/>
    <mergeCell ref="F79:F81"/>
    <mergeCell ref="B85:B87"/>
    <mergeCell ref="F85:F87"/>
    <mergeCell ref="C85:C87"/>
    <mergeCell ref="B82:B84"/>
    <mergeCell ref="F82:F84"/>
    <mergeCell ref="C79:C81"/>
    <mergeCell ref="J85:J87"/>
    <mergeCell ref="F27:F29"/>
    <mergeCell ref="J43:J45"/>
    <mergeCell ref="I43:I45"/>
    <mergeCell ref="J30:J32"/>
    <mergeCell ref="I39:I41"/>
    <mergeCell ref="I27:I29"/>
    <mergeCell ref="H27:H29"/>
    <mergeCell ref="G27:G29"/>
    <mergeCell ref="J59:J61"/>
    <mergeCell ref="C27:C29"/>
    <mergeCell ref="B27:B29"/>
    <mergeCell ref="B39:B41"/>
    <mergeCell ref="A43:A45"/>
    <mergeCell ref="J24:J26"/>
    <mergeCell ref="I24:I26"/>
    <mergeCell ref="H24:H26"/>
    <mergeCell ref="G24:G26"/>
    <mergeCell ref="J27:J29"/>
    <mergeCell ref="H43:H45"/>
    <mergeCell ref="K24:K37"/>
    <mergeCell ref="B50:B52"/>
    <mergeCell ref="B10:B12"/>
    <mergeCell ref="A10:A12"/>
    <mergeCell ref="A42:K42"/>
    <mergeCell ref="K63:K65"/>
    <mergeCell ref="C24:C26"/>
    <mergeCell ref="B24:B26"/>
    <mergeCell ref="A24:A26"/>
    <mergeCell ref="F24:F26"/>
    <mergeCell ref="A94:K94"/>
    <mergeCell ref="A78:K78"/>
    <mergeCell ref="I59:I61"/>
    <mergeCell ref="A59:A61"/>
    <mergeCell ref="B59:B61"/>
    <mergeCell ref="G59:G61"/>
    <mergeCell ref="K53:K61"/>
    <mergeCell ref="H59:H61"/>
    <mergeCell ref="F59:F61"/>
    <mergeCell ref="H79:H81"/>
    <mergeCell ref="I50:I52"/>
    <mergeCell ref="K79:K81"/>
    <mergeCell ref="K50:K52"/>
    <mergeCell ref="G79:G81"/>
    <mergeCell ref="J66:J68"/>
    <mergeCell ref="I66:I68"/>
    <mergeCell ref="J79:J81"/>
    <mergeCell ref="K66:K74"/>
    <mergeCell ref="I79:I81"/>
    <mergeCell ref="H72:H74"/>
    <mergeCell ref="G43:G45"/>
    <mergeCell ref="F43:F45"/>
    <mergeCell ref="C43:C45"/>
    <mergeCell ref="B43:B45"/>
    <mergeCell ref="H50:H52"/>
    <mergeCell ref="G50:G52"/>
    <mergeCell ref="G10:G12"/>
    <mergeCell ref="F10:F12"/>
    <mergeCell ref="C10:C12"/>
    <mergeCell ref="K47:K49"/>
    <mergeCell ref="K43:K45"/>
    <mergeCell ref="J50:J52"/>
    <mergeCell ref="J10:J12"/>
    <mergeCell ref="I10:I12"/>
    <mergeCell ref="H10:H12"/>
    <mergeCell ref="A13:K13"/>
  </mergeCells>
  <printOptions/>
  <pageMargins left="0.2755905511811024" right="0.15748031496062992" top="0.7480314960629921" bottom="0.4330708661417323" header="0.1968503937007874" footer="0.31496062992125984"/>
  <pageSetup horizontalDpi="600" verticalDpi="600" orientation="landscape" paperSize="8" scale="83" r:id="rId1"/>
  <rowBreaks count="2" manualBreakCount="2">
    <brk id="38" max="12" man="1"/>
    <brk id="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pribanovic</dc:creator>
  <cp:keywords/>
  <dc:description/>
  <cp:lastModifiedBy>Branislav Pribanovic</cp:lastModifiedBy>
  <cp:lastPrinted>2016-10-13T12:32:53Z</cp:lastPrinted>
  <dcterms:created xsi:type="dcterms:W3CDTF">2014-01-30T10:48:44Z</dcterms:created>
  <dcterms:modified xsi:type="dcterms:W3CDTF">2016-10-17T11:51:18Z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