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Hermes phar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<sst xmlns="http://schemas.openxmlformats.org/spreadsheetml/2006/main" count="63" uniqueCount="54">
  <si>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</si>
  <si>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</si>
  <si>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</si>
  <si>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</si>
  <si>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</si>
  <si>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</si>
  <si>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</si>
  <si>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</si>
  <si>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</si>
  <si>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</si>
  <si>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</si>
  <si>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</si>
  <si>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ставка 1</t>
  </si>
  <si>
    <t>комад</t>
  </si>
  <si>
    <t>ставка 2</t>
  </si>
  <si>
    <t>УКУПНО ЗА ПАРТИЈУ 3</t>
  </si>
  <si>
    <t>Број партије/позиције</t>
  </si>
  <si>
    <t xml:space="preserve">Назив добављача: HERMES PHARMA d.o.o. </t>
  </si>
  <si>
    <t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</si>
  <si>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</si>
  <si>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X.ACT Carotid Stent System</t>
  </si>
  <si>
    <t>od XRX02007S do XRX03010S i od XRX03008T do XRX04010T</t>
  </si>
  <si>
    <t>Abbott Vascular, SAD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</si>
  <si>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</si>
  <si>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>Emboshield NAV6 Embolic Protection System</t>
  </si>
  <si>
    <t>22442-19 i 22443-19</t>
  </si>
  <si>
    <t>Васкуларни чеп за емболизацију (Васцулар Плуг)</t>
  </si>
  <si>
    <t>од 9-ПЛУГ-004 до 9-ПЛУГ-016; од 9-АВП2-003 до 9-АВП2-022 и од 9-АВП038-004 до 9-АВП038-008</t>
  </si>
  <si>
    <t>Самоослобађајући перифени стентови израђени од нитинола, ОТW систем, за дугачке лезије на суперфицијалној и поплитеалној артерији</t>
  </si>
  <si>
    <t>420XXXXX-080 и 420XXXXX-120</t>
  </si>
  <si>
    <t>Периферни стентови премонтирани на балон</t>
  </si>
  <si>
    <t>од 11000-XX до 11013-XX</t>
  </si>
  <si>
    <t>Ренални стентови премонтирани на балон</t>
  </si>
  <si>
    <t>од 1011521-XX до 1011540-XX</t>
  </si>
  <si>
    <t>Шифре</t>
  </si>
  <si>
    <t>STT21002</t>
  </si>
  <si>
    <t>BKT21001</t>
  </si>
  <si>
    <t>STT21009</t>
  </si>
  <si>
    <t>STT21010</t>
  </si>
  <si>
    <t>STT21011</t>
  </si>
  <si>
    <t>STT21012</t>
  </si>
  <si>
    <t>Amplatzer Vascular Plug</t>
  </si>
  <si>
    <t>Supera Peripheral Stent System</t>
  </si>
  <si>
    <t>Omnilink Elite Peripheral Stent System</t>
  </si>
  <si>
    <t>RX HERCULINK ELITE Peripheral Stent System</t>
  </si>
  <si>
    <t>AGA Medical Corporation,SAD</t>
  </si>
  <si>
    <t>Уградни материјал: Укупна вредност уговора без ПДВ-а</t>
  </si>
  <si>
    <t>Уградни материјал: Износ ПДВ-а (10%)</t>
  </si>
  <si>
    <t>Уградни материјал: Укупна вредност уговора са ПДВ-а</t>
  </si>
  <si>
    <t>Потрошни материјал: Укупна вредност уговора без ПДВ-а</t>
  </si>
  <si>
    <t>Потрошни материјал: Укупна вредност уговора са ПДВ-а</t>
  </si>
  <si>
    <t>Укупна вредност уговора без ПДВ-а</t>
  </si>
  <si>
    <t>Износ ПДВ-а</t>
  </si>
  <si>
    <t>Укупна вредност уговора  са ПДВ-ом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</si>
</sst>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3" fillId="24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5" fillId="17" borderId="0" applyNumberFormat="0" applyBorder="0" applyAlignment="0" applyProtection="0"/>
    <xf numFmtId="0" fontId="43" fillId="27" borderId="0" applyNumberFormat="0" applyBorder="0" applyAlignment="0" applyProtection="0"/>
    <xf numFmtId="0" fontId="5" fillId="19" borderId="0" applyNumberFormat="0" applyBorder="0" applyAlignment="0" applyProtection="0"/>
    <xf numFmtId="0" fontId="43" fillId="28" borderId="0" applyNumberFormat="0" applyBorder="0" applyAlignment="0" applyProtection="0"/>
    <xf numFmtId="0" fontId="5" fillId="29" borderId="0" applyNumberFormat="0" applyBorder="0" applyAlignment="0" applyProtection="0"/>
    <xf numFmtId="0" fontId="43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5" fillId="33" borderId="0" applyNumberFormat="0" applyBorder="0" applyAlignment="0" applyProtection="0"/>
    <xf numFmtId="0" fontId="43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5" fillId="37" borderId="0" applyNumberFormat="0" applyBorder="0" applyAlignment="0" applyProtection="0"/>
    <xf numFmtId="0" fontId="43" fillId="38" borderId="0" applyNumberFormat="0" applyBorder="0" applyAlignment="0" applyProtection="0"/>
    <xf numFmtId="0" fontId="5" fillId="39" borderId="0" applyNumberFormat="0" applyBorder="0" applyAlignment="0" applyProtection="0"/>
    <xf numFmtId="0" fontId="43" fillId="40" borderId="0" applyNumberFormat="0" applyBorder="0" applyAlignment="0" applyProtection="0"/>
    <xf numFmtId="0" fontId="5" fillId="29" borderId="0" applyNumberFormat="0" applyBorder="0" applyAlignment="0" applyProtection="0"/>
    <xf numFmtId="0" fontId="43" fillId="41" borderId="0" applyNumberFormat="0" applyBorder="0" applyAlignment="0" applyProtection="0"/>
    <xf numFmtId="0" fontId="5" fillId="31" borderId="0" applyNumberFormat="0" applyBorder="0" applyAlignment="0" applyProtection="0"/>
    <xf numFmtId="0" fontId="43" fillId="42" borderId="0" applyNumberFormat="0" applyBorder="0" applyAlignment="0" applyProtection="0"/>
    <xf numFmtId="0" fontId="5" fillId="43" borderId="0" applyNumberFormat="0" applyBorder="0" applyAlignment="0" applyProtection="0"/>
    <xf numFmtId="0" fontId="44" fillId="44" borderId="0" applyNumberFormat="0" applyBorder="0" applyAlignment="0" applyProtection="0"/>
    <xf numFmtId="0" fontId="6" fillId="5" borderId="0" applyNumberFormat="0" applyBorder="0" applyAlignment="0" applyProtection="0"/>
    <xf numFmtId="0" fontId="45" fillId="45" borderId="1" applyNumberFormat="0" applyAlignment="0" applyProtection="0"/>
    <xf numFmtId="0" fontId="7" fillId="46" borderId="2" applyNumberFormat="0" applyAlignment="0" applyProtection="0"/>
    <xf numFmtId="0" fontId="46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0" fillId="7" borderId="0" applyNumberFormat="0" applyBorder="0" applyAlignment="0" applyProtection="0"/>
    <xf numFmtId="0" fontId="50" fillId="0" borderId="5" applyNumberFormat="0" applyFill="0" applyAlignment="0" applyProtection="0"/>
    <xf numFmtId="0" fontId="11" fillId="0" borderId="6" applyNumberFormat="0" applyFill="0" applyAlignment="0" applyProtection="0"/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0" borderId="9" applyNumberFormat="0" applyFill="0" applyAlignment="0" applyProtection="0"/>
    <xf numFmtId="0" fontId="13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4" fillId="13" borderId="2" applyNumberFormat="0" applyAlignment="0" applyProtection="0"/>
    <xf numFmtId="0" fontId="55" fillId="0" borderId="11" applyNumberFormat="0" applyFill="0" applyAlignment="0" applyProtection="0"/>
    <xf numFmtId="0" fontId="15" fillId="0" borderId="12" applyNumberFormat="0" applyFill="0" applyAlignment="0" applyProtection="0"/>
    <xf numFmtId="0" fontId="56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1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1" fillId="0" borderId="0" xfId="0" applyFont="1" applyAlignment="1">
      <alignment/>
    </xf>
    <xf numFmtId="0" fontId="20" fillId="0" borderId="0" xfId="0" applyFont="1" applyFill="1" applyAlignment="1">
      <alignment/>
    </xf>
    <xf numFmtId="0" fontId="62" fillId="0" borderId="19" xfId="0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9" fontId="62" fillId="0" borderId="19" xfId="0" applyNumberFormat="1" applyFont="1" applyBorder="1" applyAlignment="1">
      <alignment horizontal="center" vertical="center" wrapText="1"/>
    </xf>
    <xf numFmtId="0" fontId="63" fillId="55" borderId="19" xfId="0" applyFont="1" applyFill="1" applyBorder="1" applyAlignment="1">
      <alignment vertical="center" wrapText="1"/>
    </xf>
    <xf numFmtId="4" fontId="62" fillId="55" borderId="19" xfId="0" applyNumberFormat="1" applyFont="1" applyFill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right" vertical="center" wrapText="1"/>
    </xf>
    <xf numFmtId="0" fontId="64" fillId="0" borderId="21" xfId="0" applyFont="1" applyBorder="1" applyAlignment="1">
      <alignment horizontal="right" vertical="center" wrapText="1"/>
    </xf>
    <xf numFmtId="0" fontId="64" fillId="0" borderId="22" xfId="0" applyFont="1" applyBorder="1" applyAlignment="1">
      <alignment horizontal="right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/>
    </xf>
    <xf numFmtId="0" fontId="62" fillId="55" borderId="19" xfId="0" applyFont="1" applyFill="1" applyBorder="1" applyAlignment="1">
      <alignment horizontal="right" vertical="center" wrapText="1"/>
    </xf>
    <xf numFmtId="0" fontId="62" fillId="0" borderId="19" xfId="0" applyFont="1" applyBorder="1" applyAlignment="1">
      <alignment horizontal="lef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hailo.minic\Downloads\404-1-110-20-33-Prilog%201%20i%202%20-%20Hermes%20Pharma%20d.o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rmes pharma - specif."/>
      <sheetName val="Hermes pharma - Obrazac KVI"/>
    </sheetNames>
    <sheetDataSet>
      <sheetData sheetId="0">
        <row r="17">
          <cell r="A17" t="str">
            <v>Потрошни материјал: Износ ПДВ-а (20%)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2" max="2" width="31.8515625" style="0" customWidth="1"/>
    <col min="3" max="3" width="12.421875" style="0" customWidth="1"/>
    <col min="4" max="4" width="10.57421875" style="0" customWidth="1"/>
    <col min="5" max="7" width="13.8515625" style="0" customWidth="1"/>
    <col min="8" max="8" width="11.8515625" style="0" customWidth="1"/>
    <col min="9" max="9" width="13.8515625" style="0" customWidth="1"/>
    <col min="11" max="13" width="14.421875" style="0" customWidth="1"/>
  </cols>
  <sheetData>
    <row r="1" spans="1:14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  <c r="M3" s="1"/>
      <c r="N3" s="2"/>
    </row>
    <row r="5" spans="1:16" ht="45.75" customHeight="1">
      <c r="A5" s="9" t="s">
        <v>16</v>
      </c>
      <c r="B5" s="9" t="s">
        <v>2</v>
      </c>
      <c r="C5" s="9" t="s">
        <v>34</v>
      </c>
      <c r="D5" s="9" t="s">
        <v>3</v>
      </c>
      <c r="E5" s="9" t="s">
        <v>4</v>
      </c>
      <c r="F5" s="9" t="s">
        <v>1</v>
      </c>
      <c r="G5" s="9" t="s">
        <v>5</v>
      </c>
      <c r="H5" s="9" t="s">
        <v>6</v>
      </c>
      <c r="I5" s="9" t="s">
        <v>7</v>
      </c>
      <c r="J5" s="9" t="s">
        <v>9</v>
      </c>
      <c r="K5" s="9" t="s">
        <v>11</v>
      </c>
      <c r="L5" s="9" t="s">
        <v>8</v>
      </c>
      <c r="M5" s="9" t="s">
        <v>10</v>
      </c>
      <c r="P5" s="9"/>
    </row>
    <row r="6" spans="1:13" ht="22.5" customHeight="1">
      <c r="A6" s="3">
        <v>2</v>
      </c>
      <c r="B6" s="16" t="s">
        <v>18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73.5" customHeight="1">
      <c r="A7" s="3" t="s">
        <v>12</v>
      </c>
      <c r="B7" s="3" t="s">
        <v>19</v>
      </c>
      <c r="C7" s="3" t="s">
        <v>35</v>
      </c>
      <c r="D7" s="3" t="s">
        <v>13</v>
      </c>
      <c r="E7" s="3" t="s">
        <v>20</v>
      </c>
      <c r="F7" s="3" t="s">
        <v>21</v>
      </c>
      <c r="G7" s="3" t="s">
        <v>22</v>
      </c>
      <c r="H7" s="3">
        <v>130</v>
      </c>
      <c r="I7" s="4">
        <v>65000</v>
      </c>
      <c r="J7" s="5">
        <v>0.1</v>
      </c>
      <c r="K7" s="4">
        <f>I7*1.1</f>
        <v>71500</v>
      </c>
      <c r="L7" s="4">
        <f>I7*H7</f>
        <v>8450000</v>
      </c>
      <c r="M7" s="4">
        <f>K7*H7</f>
        <v>9295000</v>
      </c>
    </row>
    <row r="8" spans="1:13" ht="56.25">
      <c r="A8" s="3" t="s">
        <v>14</v>
      </c>
      <c r="B8" s="3" t="s">
        <v>23</v>
      </c>
      <c r="C8" s="3" t="s">
        <v>36</v>
      </c>
      <c r="D8" s="3" t="s">
        <v>13</v>
      </c>
      <c r="E8" s="3" t="s">
        <v>24</v>
      </c>
      <c r="F8" s="3" t="s">
        <v>25</v>
      </c>
      <c r="G8" s="3" t="s">
        <v>22</v>
      </c>
      <c r="H8" s="3">
        <v>150</v>
      </c>
      <c r="I8" s="4">
        <v>60000</v>
      </c>
      <c r="J8" s="5">
        <v>0.2</v>
      </c>
      <c r="K8" s="4">
        <f>I8*1.2</f>
        <v>72000</v>
      </c>
      <c r="L8" s="4">
        <f>I8*H8</f>
        <v>9000000</v>
      </c>
      <c r="M8" s="4">
        <f>K8*H8</f>
        <v>10800000</v>
      </c>
    </row>
    <row r="9" spans="1:13" ht="20.25" customHeight="1">
      <c r="A9" s="6"/>
      <c r="B9" s="15" t="s">
        <v>15</v>
      </c>
      <c r="C9" s="15"/>
      <c r="D9" s="15"/>
      <c r="E9" s="15"/>
      <c r="F9" s="15"/>
      <c r="G9" s="15"/>
      <c r="H9" s="15"/>
      <c r="I9" s="15"/>
      <c r="J9" s="15"/>
      <c r="K9" s="15"/>
      <c r="L9" s="7">
        <f>SUM(L7:L8)</f>
        <v>17450000</v>
      </c>
      <c r="M9" s="7">
        <f>SUM(M7:M8)</f>
        <v>20095000</v>
      </c>
    </row>
    <row r="10" spans="1:13" ht="75.75" customHeight="1">
      <c r="A10" s="3">
        <v>13</v>
      </c>
      <c r="B10" s="3" t="s">
        <v>26</v>
      </c>
      <c r="C10" s="3" t="s">
        <v>37</v>
      </c>
      <c r="D10" s="3" t="s">
        <v>13</v>
      </c>
      <c r="E10" s="3" t="s">
        <v>41</v>
      </c>
      <c r="F10" s="3" t="s">
        <v>27</v>
      </c>
      <c r="G10" s="3" t="s">
        <v>45</v>
      </c>
      <c r="H10" s="3">
        <v>20</v>
      </c>
      <c r="I10" s="4">
        <v>85000</v>
      </c>
      <c r="J10" s="5">
        <v>0.1</v>
      </c>
      <c r="K10" s="4">
        <f>I10*1.1</f>
        <v>93500.00000000001</v>
      </c>
      <c r="L10" s="4">
        <f>I10*H10</f>
        <v>1700000</v>
      </c>
      <c r="M10" s="4">
        <f>K10*H10</f>
        <v>1870000.0000000002</v>
      </c>
    </row>
    <row r="11" spans="1:13" ht="75.75" customHeight="1">
      <c r="A11" s="3">
        <v>14</v>
      </c>
      <c r="B11" s="3" t="s">
        <v>28</v>
      </c>
      <c r="C11" s="3" t="s">
        <v>38</v>
      </c>
      <c r="D11" s="3" t="s">
        <v>13</v>
      </c>
      <c r="E11" s="3" t="s">
        <v>42</v>
      </c>
      <c r="F11" s="3" t="s">
        <v>29</v>
      </c>
      <c r="G11" s="3" t="s">
        <v>22</v>
      </c>
      <c r="H11" s="3">
        <v>90</v>
      </c>
      <c r="I11" s="4">
        <v>75000</v>
      </c>
      <c r="J11" s="5">
        <v>0.1</v>
      </c>
      <c r="K11" s="4">
        <f>I11*1.1</f>
        <v>82500</v>
      </c>
      <c r="L11" s="4">
        <f>I11*H11</f>
        <v>6750000</v>
      </c>
      <c r="M11" s="4">
        <f>K11*H11</f>
        <v>7425000</v>
      </c>
    </row>
    <row r="12" spans="1:13" ht="57" customHeight="1">
      <c r="A12" s="3">
        <v>16</v>
      </c>
      <c r="B12" s="3" t="s">
        <v>30</v>
      </c>
      <c r="C12" s="3" t="s">
        <v>39</v>
      </c>
      <c r="D12" s="3" t="s">
        <v>13</v>
      </c>
      <c r="E12" s="3" t="s">
        <v>43</v>
      </c>
      <c r="F12" s="3" t="s">
        <v>31</v>
      </c>
      <c r="G12" s="3" t="s">
        <v>22</v>
      </c>
      <c r="H12" s="3">
        <v>600</v>
      </c>
      <c r="I12" s="4">
        <v>24900</v>
      </c>
      <c r="J12" s="5">
        <v>0.1</v>
      </c>
      <c r="K12" s="4">
        <f>I12*1.1</f>
        <v>27390.000000000004</v>
      </c>
      <c r="L12" s="4">
        <f>I12*H12</f>
        <v>14940000</v>
      </c>
      <c r="M12" s="4">
        <f>K12*H12</f>
        <v>16434000.000000002</v>
      </c>
    </row>
    <row r="13" spans="1:13" ht="63.75" customHeight="1">
      <c r="A13" s="3">
        <v>17</v>
      </c>
      <c r="B13" s="3" t="s">
        <v>32</v>
      </c>
      <c r="C13" s="3" t="s">
        <v>40</v>
      </c>
      <c r="D13" s="3" t="s">
        <v>13</v>
      </c>
      <c r="E13" s="3" t="s">
        <v>44</v>
      </c>
      <c r="F13" s="3" t="s">
        <v>33</v>
      </c>
      <c r="G13" s="3" t="s">
        <v>22</v>
      </c>
      <c r="H13" s="3">
        <v>80</v>
      </c>
      <c r="I13" s="4">
        <v>24900</v>
      </c>
      <c r="J13" s="5">
        <v>0.1</v>
      </c>
      <c r="K13" s="4">
        <f>I13*1.1</f>
        <v>27390.000000000004</v>
      </c>
      <c r="L13" s="4">
        <f>I13*H13</f>
        <v>1992000</v>
      </c>
      <c r="M13" s="4">
        <f>K13*H13</f>
        <v>2191200.0000000005</v>
      </c>
    </row>
    <row r="14" spans="1:13" ht="23.25" customHeight="1">
      <c r="A14" s="10" t="s">
        <v>46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8">
        <f>L7+L10+L11+L12+L13</f>
        <v>33832000</v>
      </c>
    </row>
    <row r="15" spans="1:13" ht="23.25" customHeight="1">
      <c r="A15" s="10" t="s">
        <v>47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8">
        <f>M14*0.1</f>
        <v>3383200</v>
      </c>
    </row>
    <row r="16" spans="1:13" ht="23.25" customHeight="1">
      <c r="A16" s="10" t="s">
        <v>48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8">
        <f>M14+M15</f>
        <v>37215200</v>
      </c>
    </row>
    <row r="17" spans="1:13" ht="23.25" customHeight="1">
      <c r="A17" s="10" t="s">
        <v>49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8">
        <f>L8</f>
        <v>9000000</v>
      </c>
    </row>
    <row r="18" spans="1:13" ht="23.25" customHeight="1">
      <c r="A18" s="10" t="str">
        <f>'[1]Hermes pharma - specif.'!A17</f>
        <v>Потрошни материјал: Износ ПДВ-а (20%)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8">
        <f>M17*0.2</f>
        <v>1800000</v>
      </c>
    </row>
    <row r="19" spans="1:13" ht="23.25" customHeight="1">
      <c r="A19" s="10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8">
        <f>M17+M18</f>
        <v>10800000</v>
      </c>
    </row>
    <row r="20" spans="1:13" ht="23.25" customHeight="1">
      <c r="A20" s="10" t="s">
        <v>51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8">
        <f>M14+M17</f>
        <v>42832000</v>
      </c>
    </row>
    <row r="21" spans="1:13" ht="23.25" customHeight="1">
      <c r="A21" s="10" t="s">
        <v>52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8">
        <f>M15+M18</f>
        <v>5183200</v>
      </c>
    </row>
    <row r="22" spans="1:13" ht="23.25" customHeight="1">
      <c r="A22" s="10" t="s">
        <v>53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8">
        <f>M20+M21</f>
        <v>48015200</v>
      </c>
    </row>
  </sheetData>
  <sheetProtection/>
  <mergeCells count="13">
    <mergeCell ref="A19:L19"/>
    <mergeCell ref="A20:L20"/>
    <mergeCell ref="A21:L21"/>
    <mergeCell ref="A14:L14"/>
    <mergeCell ref="A22:L22"/>
    <mergeCell ref="A1:N1"/>
    <mergeCell ref="A3:K3"/>
    <mergeCell ref="B9:K9"/>
    <mergeCell ref="B6:M6"/>
    <mergeCell ref="A15:L15"/>
    <mergeCell ref="A16:L16"/>
    <mergeCell ref="A17:L17"/>
    <mergeCell ref="A18:L18"/>
  </mergeCells>
  <conditionalFormatting sqref="C7:C8">
    <cfRule type="duplicateValues" priority="2" dxfId="0">
      <formula>AND(COUNTIF($C$7:$C$8,C7)&gt;1,NOT(ISBLANK(C7)))</formula>
    </cfRule>
  </conditionalFormatting>
  <conditionalFormatting sqref="C10:C13">
    <cfRule type="duplicateValues" priority="1" dxfId="0">
      <formula>AND(COUNTIF($C$10:$C$13,C10)&gt;1,NOT(ISBLANK(C10)))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2021-08-12T13:29:54Z</dcterms:modified>
  <cp:category/>
  <cp:version/>
  <cp:contentType/>
  <cp:contentStatus/>
</cp:coreProperties>
</file>